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32" windowWidth="14952" windowHeight="6408" activeTab="4"/>
  </bookViews>
  <sheets>
    <sheet name="Ponderadores" sheetId="1" r:id="rId1"/>
    <sheet name="Precios" sheetId="2" r:id="rId2"/>
    <sheet name="Indices" sheetId="3" r:id="rId3"/>
    <sheet name="Gráficos" sheetId="4" r:id="rId4"/>
    <sheet name="Variaciones" sheetId="5" r:id="rId5"/>
  </sheets>
  <definedNames/>
  <calcPr fullCalcOnLoad="1"/>
</workbook>
</file>

<file path=xl/sharedStrings.xml><?xml version="1.0" encoding="utf-8"?>
<sst xmlns="http://schemas.openxmlformats.org/spreadsheetml/2006/main" count="227" uniqueCount="99">
  <si>
    <t>Clasificación</t>
  </si>
  <si>
    <t>Insumo</t>
  </si>
  <si>
    <t>Porcentaje</t>
  </si>
  <si>
    <t>Mano de Obra</t>
  </si>
  <si>
    <t>Festuca</t>
  </si>
  <si>
    <t>Gasoil</t>
  </si>
  <si>
    <t>TC</t>
  </si>
  <si>
    <t>Amortizaciones</t>
  </si>
  <si>
    <t>Ivermectina 1%</t>
  </si>
  <si>
    <t>Varios</t>
  </si>
  <si>
    <t>IPC</t>
  </si>
  <si>
    <t>CANASTA DE INSUMOS: Ganadería-Cría</t>
  </si>
  <si>
    <t>G1</t>
  </si>
  <si>
    <t>G2</t>
  </si>
  <si>
    <t>Sanidad</t>
  </si>
  <si>
    <t>G3</t>
  </si>
  <si>
    <t>G31</t>
  </si>
  <si>
    <t>G32</t>
  </si>
  <si>
    <t>G33</t>
  </si>
  <si>
    <t>G34</t>
  </si>
  <si>
    <t>G35</t>
  </si>
  <si>
    <t>G36</t>
  </si>
  <si>
    <t>G37</t>
  </si>
  <si>
    <t>Nitroxinil</t>
  </si>
  <si>
    <t xml:space="preserve">Etion 40% + Cipermetrina 10% (por 5 lt) </t>
  </si>
  <si>
    <t>Carbunclo y Mancha Lanares</t>
  </si>
  <si>
    <t>Carbunclo Vacunos</t>
  </si>
  <si>
    <t>Mancha y gangrena Vacunos</t>
  </si>
  <si>
    <t>Albendazol</t>
  </si>
  <si>
    <t>G38</t>
  </si>
  <si>
    <t>G39</t>
  </si>
  <si>
    <t>G4</t>
  </si>
  <si>
    <t>Esquila</t>
  </si>
  <si>
    <t>G5</t>
  </si>
  <si>
    <t xml:space="preserve">Reparación </t>
  </si>
  <si>
    <t>G51</t>
  </si>
  <si>
    <t>G52</t>
  </si>
  <si>
    <t>G53</t>
  </si>
  <si>
    <t>G54</t>
  </si>
  <si>
    <t>G55</t>
  </si>
  <si>
    <t>G6</t>
  </si>
  <si>
    <t>Mejoras fijas</t>
  </si>
  <si>
    <t>Praderas</t>
  </si>
  <si>
    <t>Vehículo</t>
  </si>
  <si>
    <t>Reproductores</t>
  </si>
  <si>
    <t>Siembra</t>
  </si>
  <si>
    <t>Toros</t>
  </si>
  <si>
    <t>Carneros</t>
  </si>
  <si>
    <t>G61</t>
  </si>
  <si>
    <t>G62</t>
  </si>
  <si>
    <t>G63</t>
  </si>
  <si>
    <t>G64</t>
  </si>
  <si>
    <t>G7</t>
  </si>
  <si>
    <t>G71</t>
  </si>
  <si>
    <t>G72</t>
  </si>
  <si>
    <t>$</t>
  </si>
  <si>
    <t>USD</t>
  </si>
  <si>
    <t>Fecha</t>
  </si>
  <si>
    <t>Fuente: DIEA, Anuario de Precios. INE, BCU.</t>
  </si>
  <si>
    <t>Trebol Blanco</t>
  </si>
  <si>
    <t>Closantel oral</t>
  </si>
  <si>
    <t>Alambre, 45 kg. 17/15</t>
  </si>
  <si>
    <t>Tubo vacuno curupay</t>
  </si>
  <si>
    <t>Bretes vacunos</t>
  </si>
  <si>
    <t>Bretes lanares con tubo</t>
  </si>
  <si>
    <t>G61A</t>
  </si>
  <si>
    <t>G61B</t>
  </si>
  <si>
    <t>G61C</t>
  </si>
  <si>
    <t>G61D</t>
  </si>
  <si>
    <t>G61E</t>
  </si>
  <si>
    <t>G62A</t>
  </si>
  <si>
    <t>G62B</t>
  </si>
  <si>
    <t>G62C</t>
  </si>
  <si>
    <t>G62D</t>
  </si>
  <si>
    <t>G64A</t>
  </si>
  <si>
    <t>G64B</t>
  </si>
  <si>
    <t>0-46-46-0</t>
  </si>
  <si>
    <t>G62E</t>
  </si>
  <si>
    <t>Pozos de agua (agua garantida)</t>
  </si>
  <si>
    <t>Flete</t>
  </si>
  <si>
    <t>G73</t>
  </si>
  <si>
    <t>Cipermetrina 5% + Ethion 15% (Baño)</t>
  </si>
  <si>
    <t>En USD</t>
  </si>
  <si>
    <t>M/O</t>
  </si>
  <si>
    <t>Amort</t>
  </si>
  <si>
    <t>CANASTA DE INSUMOS: Cría</t>
  </si>
  <si>
    <t>Reparación</t>
  </si>
  <si>
    <t>Canasta Cría</t>
  </si>
  <si>
    <t>IPI Cría</t>
  </si>
  <si>
    <t>Precio Ternero</t>
  </si>
  <si>
    <t>IP Terneros</t>
  </si>
  <si>
    <t>Lotus Rincón</t>
  </si>
  <si>
    <t>Indice de Precios de Cría</t>
  </si>
  <si>
    <t>Indice</t>
  </si>
  <si>
    <t>Var Mensual</t>
  </si>
  <si>
    <t>Var Anual</t>
  </si>
  <si>
    <t>Acum 12 meses</t>
  </si>
  <si>
    <t>Indice de Precios de Terneros</t>
  </si>
  <si>
    <t>G72a</t>
  </si>
</sst>
</file>

<file path=xl/styles.xml><?xml version="1.0" encoding="utf-8"?>
<styleSheet xmlns="http://schemas.openxmlformats.org/spreadsheetml/2006/main">
  <numFmts count="21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_(* #,##0.00_);_(* \(#,##0.00\);_(* &quot;-&quot;??_);_(@_)"/>
  </numFmts>
  <fonts count="26">
    <font>
      <sz val="10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8"/>
      <name val="Arial"/>
      <family val="2"/>
    </font>
    <font>
      <sz val="9"/>
      <name val="Trebuchet MS"/>
      <family val="2"/>
    </font>
    <font>
      <b/>
      <sz val="10"/>
      <name val="Arial"/>
      <family val="2"/>
    </font>
    <font>
      <b/>
      <sz val="9"/>
      <color indexed="10"/>
      <name val="Trebuchet MS"/>
      <family val="2"/>
    </font>
    <font>
      <b/>
      <sz val="12"/>
      <name val="Arial Narrow"/>
      <family val="2"/>
    </font>
    <font>
      <sz val="7.25"/>
      <name val="Tw Cen MT"/>
      <family val="2"/>
    </font>
    <font>
      <sz val="6.75"/>
      <name val="Tw Cen MT"/>
      <family val="2"/>
    </font>
    <font>
      <b/>
      <sz val="9"/>
      <name val="Tw Cen MT"/>
      <family val="2"/>
    </font>
    <font>
      <sz val="8"/>
      <name val="Tw Cen MT"/>
      <family val="2"/>
    </font>
    <font>
      <sz val="9"/>
      <name val="Tw Cen MT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9"/>
      <color indexed="8"/>
      <name val="Trebuchet MS"/>
      <family val="2"/>
    </font>
    <font>
      <b/>
      <sz val="10"/>
      <name val="Tw Cen MT"/>
      <family val="2"/>
    </font>
    <font>
      <b/>
      <sz val="6.75"/>
      <name val="Tw Cen MT"/>
      <family val="2"/>
    </font>
    <font>
      <b/>
      <sz val="7.25"/>
      <name val="Tw Cen MT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164" fontId="5" fillId="2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0" fontId="1" fillId="0" borderId="5" xfId="0" applyFont="1" applyBorder="1" applyAlignment="1">
      <alignment/>
    </xf>
    <xf numFmtId="164" fontId="5" fillId="2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9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0" borderId="9" xfId="0" applyFont="1" applyBorder="1" applyAlignment="1">
      <alignment/>
    </xf>
    <xf numFmtId="0" fontId="5" fillId="2" borderId="9" xfId="0" applyFont="1" applyFill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4" fontId="7" fillId="0" borderId="5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2" fontId="6" fillId="0" borderId="0" xfId="0" applyNumberFormat="1" applyFont="1" applyFill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5" fillId="2" borderId="13" xfId="0" applyFont="1" applyFill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17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17" fontId="2" fillId="0" borderId="0" xfId="0" applyNumberFormat="1" applyFont="1" applyAlignment="1">
      <alignment/>
    </xf>
    <xf numFmtId="17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6" fillId="3" borderId="0" xfId="0" applyNumberFormat="1" applyFont="1" applyFill="1" applyBorder="1" applyAlignment="1" applyProtection="1">
      <alignment/>
      <protection/>
    </xf>
    <xf numFmtId="0" fontId="1" fillId="3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3" borderId="0" xfId="0" applyNumberFormat="1" applyFont="1" applyFill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7" fontId="5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0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4" borderId="0" xfId="0" applyFill="1" applyAlignment="1">
      <alignment/>
    </xf>
    <xf numFmtId="169" fontId="6" fillId="0" borderId="0" xfId="0" applyNumberFormat="1" applyFont="1" applyFill="1" applyAlignment="1" applyProtection="1">
      <alignment/>
      <protection/>
    </xf>
    <xf numFmtId="16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6" fillId="0" borderId="0" xfId="0" applyNumberFormat="1" applyFont="1" applyFill="1" applyAlignment="1" applyProtection="1">
      <alignment/>
      <protection/>
    </xf>
    <xf numFmtId="169" fontId="6" fillId="0" borderId="0" xfId="0" applyNumberFormat="1" applyFont="1" applyBorder="1" applyAlignment="1" applyProtection="1">
      <alignment/>
      <protection/>
    </xf>
    <xf numFmtId="169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9" fontId="0" fillId="0" borderId="0" xfId="21" applyAlignment="1">
      <alignment/>
    </xf>
    <xf numFmtId="2" fontId="2" fillId="4" borderId="0" xfId="0" applyNumberFormat="1" applyFont="1" applyFill="1" applyAlignment="1">
      <alignment/>
    </xf>
    <xf numFmtId="2" fontId="3" fillId="4" borderId="0" xfId="0" applyNumberFormat="1" applyFont="1" applyFill="1" applyAlignment="1">
      <alignment/>
    </xf>
    <xf numFmtId="17" fontId="2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170" fontId="13" fillId="4" borderId="0" xfId="0" applyNumberFormat="1" applyFont="1" applyFill="1" applyAlignment="1">
      <alignment horizontal="center"/>
    </xf>
    <xf numFmtId="17" fontId="7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170" fontId="22" fillId="0" borderId="0" xfId="0" applyNumberFormat="1" applyFont="1" applyAlignment="1">
      <alignment horizontal="center"/>
    </xf>
    <xf numFmtId="2" fontId="21" fillId="0" borderId="0" xfId="0" applyNumberFormat="1" applyFont="1" applyAlignment="1">
      <alignment/>
    </xf>
    <xf numFmtId="0" fontId="3" fillId="4" borderId="0" xfId="0" applyFont="1" applyFill="1" applyAlignment="1">
      <alignment/>
    </xf>
    <xf numFmtId="17" fontId="7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/>
    </xf>
    <xf numFmtId="9" fontId="3" fillId="4" borderId="0" xfId="2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2" fontId="1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Indices de Precios: Terneros - Insumos cría
</a:t>
            </a:r>
            <a:r>
              <a:rPr lang="en-US" cap="none" sz="900" b="0" i="0" u="none" baseline="0"/>
              <a:t>Base Agosto 2005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75"/>
          <c:w val="0.8475"/>
          <c:h val="0.782"/>
        </c:manualLayout>
      </c:layout>
      <c:lineChart>
        <c:grouping val="standard"/>
        <c:varyColors val="0"/>
        <c:ser>
          <c:idx val="0"/>
          <c:order val="0"/>
          <c:tx>
            <c:v>Indice Precios de Insumos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Gráficos!$A$2:$A$92</c:f>
              <c:strCache/>
            </c:strRef>
          </c:cat>
          <c:val>
            <c:numRef>
              <c:f>Gráficos!$B$2:$B$92</c:f>
              <c:numCache/>
            </c:numRef>
          </c:val>
          <c:smooth val="0"/>
        </c:ser>
        <c:ser>
          <c:idx val="1"/>
          <c:order val="1"/>
          <c:tx>
            <c:v>Indice de Precios de Ternero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7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elete val="1"/>
          </c:dLbls>
          <c:cat>
            <c:strRef>
              <c:f>Gráficos!$A$2:$A$92</c:f>
              <c:strCache/>
            </c:strRef>
          </c:cat>
          <c:val>
            <c:numRef>
              <c:f>Gráficos!$C$2:$C$92</c:f>
              <c:numCache>
                <c:ptCount val="91"/>
                <c:pt idx="0">
                  <c:v>72.58064516129032</c:v>
                </c:pt>
                <c:pt idx="1">
                  <c:v>72.58064516129032</c:v>
                </c:pt>
                <c:pt idx="2">
                  <c:v>74.73118279569893</c:v>
                </c:pt>
                <c:pt idx="3">
                  <c:v>74.73118279569893</c:v>
                </c:pt>
                <c:pt idx="4">
                  <c:v>69.89247311827957</c:v>
                </c:pt>
                <c:pt idx="5">
                  <c:v>67.20430107526882</c:v>
                </c:pt>
                <c:pt idx="6">
                  <c:v>66.12903225806451</c:v>
                </c:pt>
                <c:pt idx="7">
                  <c:v>64.51612903225806</c:v>
                </c:pt>
                <c:pt idx="8">
                  <c:v>65.59139784946237</c:v>
                </c:pt>
                <c:pt idx="9">
                  <c:v>66.93548387096774</c:v>
                </c:pt>
                <c:pt idx="10">
                  <c:v>76.61290322580645</c:v>
                </c:pt>
                <c:pt idx="11">
                  <c:v>70.96774193548387</c:v>
                </c:pt>
                <c:pt idx="12">
                  <c:v>70.96774193548387</c:v>
                </c:pt>
                <c:pt idx="13">
                  <c:v>72.04301075268816</c:v>
                </c:pt>
                <c:pt idx="14">
                  <c:v>79.56989247311827</c:v>
                </c:pt>
                <c:pt idx="15">
                  <c:v>75.26881720430107</c:v>
                </c:pt>
                <c:pt idx="16">
                  <c:v>80.64516129032258</c:v>
                </c:pt>
                <c:pt idx="17">
                  <c:v>74.19354838709677</c:v>
                </c:pt>
                <c:pt idx="18">
                  <c:v>77.41935483870968</c:v>
                </c:pt>
                <c:pt idx="19">
                  <c:v>80.752688172043</c:v>
                </c:pt>
                <c:pt idx="20">
                  <c:v>86.55913978494623</c:v>
                </c:pt>
                <c:pt idx="21">
                  <c:v>86.55913978494623</c:v>
                </c:pt>
                <c:pt idx="22">
                  <c:v>86.55913978494623</c:v>
                </c:pt>
                <c:pt idx="23">
                  <c:v>86.55913978494623</c:v>
                </c:pt>
                <c:pt idx="24">
                  <c:v>86.82795698924731</c:v>
                </c:pt>
                <c:pt idx="25">
                  <c:v>92.5806451612903</c:v>
                </c:pt>
                <c:pt idx="26">
                  <c:v>95.16129032258064</c:v>
                </c:pt>
                <c:pt idx="27">
                  <c:v>91.39784946236558</c:v>
                </c:pt>
                <c:pt idx="28">
                  <c:v>88.70967741935483</c:v>
                </c:pt>
                <c:pt idx="29">
                  <c:v>87.63440860215053</c:v>
                </c:pt>
                <c:pt idx="30">
                  <c:v>93.87096774193547</c:v>
                </c:pt>
                <c:pt idx="31">
                  <c:v>99.46236559139784</c:v>
                </c:pt>
                <c:pt idx="32">
                  <c:v>100.53763440860214</c:v>
                </c:pt>
                <c:pt idx="33">
                  <c:v>99.89247311827957</c:v>
                </c:pt>
                <c:pt idx="34">
                  <c:v>101.18279569892472</c:v>
                </c:pt>
                <c:pt idx="35">
                  <c:v>104.83870967741935</c:v>
                </c:pt>
                <c:pt idx="36">
                  <c:v>104.3010752688172</c:v>
                </c:pt>
                <c:pt idx="37">
                  <c:v>102.68817204301075</c:v>
                </c:pt>
                <c:pt idx="38">
                  <c:v>105.3763440860215</c:v>
                </c:pt>
                <c:pt idx="39">
                  <c:v>101.61290322580645</c:v>
                </c:pt>
                <c:pt idx="40">
                  <c:v>98.9247311827957</c:v>
                </c:pt>
                <c:pt idx="41">
                  <c:v>94.6236559139785</c:v>
                </c:pt>
                <c:pt idx="42">
                  <c:v>97.84946236559139</c:v>
                </c:pt>
                <c:pt idx="43">
                  <c:v>100</c:v>
                </c:pt>
                <c:pt idx="44">
                  <c:v>104.83870967741935</c:v>
                </c:pt>
                <c:pt idx="45">
                  <c:v>104.83870967741935</c:v>
                </c:pt>
                <c:pt idx="46">
                  <c:v>101.4784946236559</c:v>
                </c:pt>
                <c:pt idx="47">
                  <c:v>97.84946236559139</c:v>
                </c:pt>
                <c:pt idx="48">
                  <c:v>91.93548387096774</c:v>
                </c:pt>
                <c:pt idx="49">
                  <c:v>101.88172043010752</c:v>
                </c:pt>
                <c:pt idx="50">
                  <c:v>104.03225806451613</c:v>
                </c:pt>
                <c:pt idx="51">
                  <c:v>104.83870967741935</c:v>
                </c:pt>
                <c:pt idx="52">
                  <c:v>99.46236559139784</c:v>
                </c:pt>
                <c:pt idx="53">
                  <c:v>99.46236559139784</c:v>
                </c:pt>
                <c:pt idx="54">
                  <c:v>109.40860215053763</c:v>
                </c:pt>
                <c:pt idx="55">
                  <c:v>115.05376344086021</c:v>
                </c:pt>
                <c:pt idx="56">
                  <c:v>114.24731182795698</c:v>
                </c:pt>
                <c:pt idx="57">
                  <c:v>110.21505376344084</c:v>
                </c:pt>
                <c:pt idx="58">
                  <c:v>113.9784946236559</c:v>
                </c:pt>
                <c:pt idx="59">
                  <c:v>116.66666666666666</c:v>
                </c:pt>
                <c:pt idx="60">
                  <c:v>118.81720430107526</c:v>
                </c:pt>
                <c:pt idx="61">
                  <c:v>127.28494623655915</c:v>
                </c:pt>
                <c:pt idx="62">
                  <c:v>129.21146953405017</c:v>
                </c:pt>
                <c:pt idx="63">
                  <c:v>137.09677419354836</c:v>
                </c:pt>
                <c:pt idx="64">
                  <c:v>138.44086021505376</c:v>
                </c:pt>
                <c:pt idx="65">
                  <c:v>130.10752688172042</c:v>
                </c:pt>
                <c:pt idx="66">
                  <c:v>127.95698924731182</c:v>
                </c:pt>
                <c:pt idx="67">
                  <c:v>135.16129032258067</c:v>
                </c:pt>
                <c:pt idx="68">
                  <c:v>146.594982078853</c:v>
                </c:pt>
                <c:pt idx="69">
                  <c:v>148.92473118279568</c:v>
                </c:pt>
                <c:pt idx="70">
                  <c:v>144.1935483870968</c:v>
                </c:pt>
                <c:pt idx="71">
                  <c:v>134.40860215053763</c:v>
                </c:pt>
                <c:pt idx="72">
                  <c:v>139.78494623655914</c:v>
                </c:pt>
                <c:pt idx="73">
                  <c:v>153.89784946236557</c:v>
                </c:pt>
                <c:pt idx="74">
                  <c:v>157.5268817204301</c:v>
                </c:pt>
                <c:pt idx="75">
                  <c:v>147.6344086021505</c:v>
                </c:pt>
                <c:pt idx="76">
                  <c:v>133.46774193548387</c:v>
                </c:pt>
                <c:pt idx="77">
                  <c:v>143.14516129032256</c:v>
                </c:pt>
                <c:pt idx="78">
                  <c:v>160.3942652329749</c:v>
                </c:pt>
                <c:pt idx="79">
                  <c:v>181.4516129032258</c:v>
                </c:pt>
                <c:pt idx="80">
                  <c:v>185.48387096774192</c:v>
                </c:pt>
                <c:pt idx="81">
                  <c:v>146.50537634408602</c:v>
                </c:pt>
                <c:pt idx="82">
                  <c:v>110.88709677419354</c:v>
                </c:pt>
                <c:pt idx="83">
                  <c:v>116.93548387096772</c:v>
                </c:pt>
                <c:pt idx="84">
                  <c:v>94.89247311827957</c:v>
                </c:pt>
                <c:pt idx="85">
                  <c:v>98.79032258064515</c:v>
                </c:pt>
                <c:pt idx="86">
                  <c:v>117.60752688172042</c:v>
                </c:pt>
                <c:pt idx="87">
                  <c:v>111.61290322580648</c:v>
                </c:pt>
                <c:pt idx="88">
                  <c:v>106.85483870967741</c:v>
                </c:pt>
                <c:pt idx="89">
                  <c:v>108.6021505376344</c:v>
                </c:pt>
                <c:pt idx="90">
                  <c:v>117.92473118279567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Gráficos!$A$2:$A$92</c:f>
              <c:strCache/>
            </c:strRef>
          </c:cat>
          <c:val>
            <c:numRef>
              <c:f>Gráficos!$D$2:$D$92</c:f>
              <c:numCache>
                <c:ptCount val="9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101</c:v>
                </c:pt>
                <c:pt idx="89">
                  <c:v>102</c:v>
                </c:pt>
                <c:pt idx="90">
                  <c:v>103</c:v>
                </c:pt>
              </c:numCache>
            </c:numRef>
          </c:val>
          <c:smooth val="0"/>
        </c:ser>
        <c:axId val="41569731"/>
        <c:axId val="38583260"/>
      </c:lineChart>
      <c:dateAx>
        <c:axId val="4156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83260"/>
        <c:crosses val="autoZero"/>
        <c:auto val="0"/>
        <c:majorUnit val="10"/>
        <c:majorTimeUnit val="months"/>
        <c:noMultiLvlLbl val="0"/>
      </c:dateAx>
      <c:valAx>
        <c:axId val="3858326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1569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7675"/>
          <c:y val="0.64525"/>
          <c:w val="0.67275"/>
          <c:h val="0.1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Precios de Insumos de Ganadería-Cría</a:t>
            </a:r>
            <a:r>
              <a:rPr lang="en-US" cap="none" sz="725" b="0" i="0" u="none" baseline="0"/>
              <a:t>
Variación acumulada 12 meses. En porcentaje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75"/>
          <c:w val="1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Variaciones!$A$1</c:f>
              <c:strCache>
                <c:ptCount val="1"/>
                <c:pt idx="0">
                  <c:v>Indice de Precios de Cría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/>
                      <a:t>Dic-10
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Variaciones!$G$81:$G$110</c:f>
              <c:strCache/>
            </c:strRef>
          </c:cat>
          <c:val>
            <c:numRef>
              <c:f>Variaciones!$E$81:$E$110</c:f>
              <c:numCache/>
            </c:numRef>
          </c:val>
          <c:smooth val="0"/>
        </c:ser>
        <c:axId val="11705021"/>
        <c:axId val="38236326"/>
      </c:lineChart>
      <c:dateAx>
        <c:axId val="1170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Indice Base Agos 05 = 100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236326"/>
        <c:crosses val="autoZero"/>
        <c:auto val="0"/>
        <c:majorUnit val="4"/>
        <c:majorTimeUnit val="months"/>
        <c:minorUnit val="3"/>
        <c:minorTimeUnit val="months"/>
        <c:noMultiLvlLbl val="0"/>
      </c:dateAx>
      <c:valAx>
        <c:axId val="38236326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05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Precios de Ternero</a:t>
            </a:r>
            <a:r>
              <a:rPr lang="en-US" cap="none" sz="900" b="0" i="0" u="none" baseline="0"/>
              <a:t>
Variación acumulada 12 meses. En porcentaje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3"/>
          <c:w val="1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Variaciones!$A$1</c:f>
              <c:strCache>
                <c:ptCount val="1"/>
                <c:pt idx="0">
                  <c:v>Indice de Precios de Cría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1" i="0" u="none" baseline="0"/>
                      <a:t>Dic-10
35%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Variaciones!$G$81:$G$110</c:f>
              <c:strCache/>
            </c:strRef>
          </c:cat>
          <c:val>
            <c:numRef>
              <c:f>Variaciones!$K$81:$K$110</c:f>
              <c:numCache/>
            </c:numRef>
          </c:val>
          <c:smooth val="0"/>
        </c:ser>
        <c:axId val="8582615"/>
        <c:axId val="10134672"/>
      </c:lineChart>
      <c:dateAx>
        <c:axId val="858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Indice Base Agos  05 = 100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134672"/>
        <c:crosses val="autoZero"/>
        <c:auto val="0"/>
        <c:majorUnit val="4"/>
        <c:majorTimeUnit val="months"/>
        <c:minorUnit val="3"/>
        <c:minorTimeUnit val="months"/>
        <c:noMultiLvlLbl val="0"/>
      </c:dateAx>
      <c:valAx>
        <c:axId val="10134672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582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2</xdr:row>
      <xdr:rowOff>95250</xdr:rowOff>
    </xdr:from>
    <xdr:to>
      <xdr:col>10</xdr:col>
      <xdr:colOff>561975</xdr:colOff>
      <xdr:row>13</xdr:row>
      <xdr:rowOff>133350</xdr:rowOff>
    </xdr:to>
    <xdr:graphicFrame>
      <xdr:nvGraphicFramePr>
        <xdr:cNvPr id="1" name="Chart 6"/>
        <xdr:cNvGraphicFramePr/>
      </xdr:nvGraphicFramePr>
      <xdr:xfrm>
        <a:off x="3038475" y="419100"/>
        <a:ext cx="448627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112</xdr:row>
      <xdr:rowOff>19050</xdr:rowOff>
    </xdr:from>
    <xdr:to>
      <xdr:col>4</xdr:col>
      <xdr:colOff>1000125</xdr:colOff>
      <xdr:row>122</xdr:row>
      <xdr:rowOff>19050</xdr:rowOff>
    </xdr:to>
    <xdr:graphicFrame>
      <xdr:nvGraphicFramePr>
        <xdr:cNvPr id="1" name="Chart 1"/>
        <xdr:cNvGraphicFramePr/>
      </xdr:nvGraphicFramePr>
      <xdr:xfrm>
        <a:off x="828675" y="18183225"/>
        <a:ext cx="28098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112</xdr:row>
      <xdr:rowOff>47625</xdr:rowOff>
    </xdr:from>
    <xdr:to>
      <xdr:col>10</xdr:col>
      <xdr:colOff>257175</xdr:colOff>
      <xdr:row>122</xdr:row>
      <xdr:rowOff>57150</xdr:rowOff>
    </xdr:to>
    <xdr:graphicFrame>
      <xdr:nvGraphicFramePr>
        <xdr:cNvPr id="2" name="Chart 3"/>
        <xdr:cNvGraphicFramePr/>
      </xdr:nvGraphicFramePr>
      <xdr:xfrm>
        <a:off x="4257675" y="18211800"/>
        <a:ext cx="2809875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zoomScale="75" zoomScaleNormal="75" workbookViewId="0" topLeftCell="A10">
      <selection activeCell="G34" sqref="G34"/>
    </sheetView>
  </sheetViews>
  <sheetFormatPr defaultColWidth="11.421875" defaultRowHeight="12.75"/>
  <cols>
    <col min="1" max="1" width="1.421875" style="1" customWidth="1"/>
    <col min="2" max="2" width="4.140625" style="1" customWidth="1"/>
    <col min="3" max="3" width="3.8515625" style="1" customWidth="1"/>
    <col min="4" max="4" width="5.140625" style="1" customWidth="1"/>
    <col min="5" max="5" width="18.00390625" style="1" customWidth="1"/>
    <col min="6" max="6" width="29.00390625" style="1" customWidth="1"/>
    <col min="7" max="7" width="24.00390625" style="1" customWidth="1"/>
    <col min="8" max="8" width="7.00390625" style="1" customWidth="1"/>
    <col min="9" max="9" width="7.28125" style="1" customWidth="1"/>
    <col min="10" max="11" width="6.8515625" style="1" customWidth="1"/>
    <col min="12" max="12" width="8.8515625" style="1" customWidth="1"/>
    <col min="13" max="13" width="7.421875" style="1" customWidth="1"/>
    <col min="14" max="14" width="7.140625" style="1" customWidth="1"/>
    <col min="15" max="15" width="7.28125" style="1" customWidth="1"/>
    <col min="16" max="17" width="7.140625" style="1" customWidth="1"/>
    <col min="18" max="18" width="7.28125" style="1" customWidth="1"/>
    <col min="19" max="19" width="6.421875" style="1" customWidth="1"/>
    <col min="20" max="16384" width="11.421875" style="1" customWidth="1"/>
  </cols>
  <sheetData>
    <row r="1" spans="2:8" ht="12.75">
      <c r="B1" s="123" t="s">
        <v>11</v>
      </c>
      <c r="C1" s="123"/>
      <c r="D1" s="124"/>
      <c r="E1" s="124"/>
      <c r="F1" s="124"/>
      <c r="G1" s="2"/>
      <c r="H1" s="2"/>
    </row>
    <row r="2" ht="10.5" thickBot="1"/>
    <row r="3" spans="2:10" ht="10.5" thickBot="1">
      <c r="B3" s="125" t="s">
        <v>0</v>
      </c>
      <c r="C3" s="126"/>
      <c r="D3" s="126"/>
      <c r="E3" s="126" t="s">
        <v>1</v>
      </c>
      <c r="F3" s="126"/>
      <c r="G3" s="126"/>
      <c r="H3" s="126" t="s">
        <v>2</v>
      </c>
      <c r="I3" s="126"/>
      <c r="J3" s="127"/>
    </row>
    <row r="4" spans="2:10" ht="9.75">
      <c r="B4" s="3" t="s">
        <v>12</v>
      </c>
      <c r="C4" s="4"/>
      <c r="D4" s="4"/>
      <c r="E4" s="5" t="s">
        <v>3</v>
      </c>
      <c r="F4" s="6"/>
      <c r="G4" s="6"/>
      <c r="H4" s="7">
        <v>0.3</v>
      </c>
      <c r="I4" s="4"/>
      <c r="J4" s="8"/>
    </row>
    <row r="5" spans="2:10" ht="9.75">
      <c r="B5" s="9" t="s">
        <v>13</v>
      </c>
      <c r="C5" s="10"/>
      <c r="D5" s="10"/>
      <c r="E5" s="11" t="s">
        <v>5</v>
      </c>
      <c r="F5" s="12"/>
      <c r="G5" s="12"/>
      <c r="H5" s="13">
        <v>0.095</v>
      </c>
      <c r="I5" s="10"/>
      <c r="J5" s="14"/>
    </row>
    <row r="6" spans="2:10" ht="9.75">
      <c r="B6" s="9" t="s">
        <v>15</v>
      </c>
      <c r="C6" s="10"/>
      <c r="D6" s="10"/>
      <c r="E6" s="11" t="s">
        <v>14</v>
      </c>
      <c r="F6" s="12"/>
      <c r="G6" s="12"/>
      <c r="H6" s="13">
        <v>0.023</v>
      </c>
      <c r="I6" s="10"/>
      <c r="J6" s="14"/>
    </row>
    <row r="7" spans="2:10" ht="11.25">
      <c r="B7" s="9"/>
      <c r="C7" s="10" t="s">
        <v>16</v>
      </c>
      <c r="D7" s="10"/>
      <c r="E7" s="11"/>
      <c r="F7" s="17" t="s">
        <v>26</v>
      </c>
      <c r="G7" s="12"/>
      <c r="H7" s="13"/>
      <c r="I7" s="31">
        <v>0.085</v>
      </c>
      <c r="J7" s="14"/>
    </row>
    <row r="8" spans="2:10" ht="11.25">
      <c r="B8" s="9"/>
      <c r="C8" s="10" t="s">
        <v>17</v>
      </c>
      <c r="D8" s="10"/>
      <c r="E8" s="18"/>
      <c r="F8" s="19" t="s">
        <v>27</v>
      </c>
      <c r="G8" s="12"/>
      <c r="H8" s="13"/>
      <c r="I8" s="31">
        <v>0.105</v>
      </c>
      <c r="J8" s="14"/>
    </row>
    <row r="9" spans="2:10" ht="11.25">
      <c r="B9" s="9"/>
      <c r="C9" s="10" t="s">
        <v>18</v>
      </c>
      <c r="D9" s="10"/>
      <c r="E9" s="18"/>
      <c r="F9" s="19" t="s">
        <v>8</v>
      </c>
      <c r="G9" s="12"/>
      <c r="H9" s="13"/>
      <c r="I9" s="31">
        <v>0.085</v>
      </c>
      <c r="J9" s="14"/>
    </row>
    <row r="10" spans="2:10" ht="9.75">
      <c r="B10" s="9"/>
      <c r="C10" s="10" t="s">
        <v>19</v>
      </c>
      <c r="D10" s="10"/>
      <c r="E10" s="11"/>
      <c r="F10" s="12" t="s">
        <v>23</v>
      </c>
      <c r="G10" s="12"/>
      <c r="H10" s="13"/>
      <c r="I10" s="31">
        <v>0.105</v>
      </c>
      <c r="J10" s="14"/>
    </row>
    <row r="11" spans="2:10" ht="9.75">
      <c r="B11" s="9"/>
      <c r="C11" s="10" t="s">
        <v>20</v>
      </c>
      <c r="D11" s="10"/>
      <c r="E11" s="18"/>
      <c r="F11" s="30" t="s">
        <v>24</v>
      </c>
      <c r="G11" s="29"/>
      <c r="H11" s="13"/>
      <c r="I11" s="31">
        <v>0.15</v>
      </c>
      <c r="J11" s="14"/>
    </row>
    <row r="12" spans="2:10" ht="9.75">
      <c r="B12" s="9"/>
      <c r="C12" s="10" t="s">
        <v>21</v>
      </c>
      <c r="D12" s="10"/>
      <c r="E12" s="11"/>
      <c r="F12" s="30" t="s">
        <v>81</v>
      </c>
      <c r="G12" s="12"/>
      <c r="H12" s="13"/>
      <c r="I12" s="31">
        <v>0.14</v>
      </c>
      <c r="J12" s="14"/>
    </row>
    <row r="13" spans="2:10" ht="9.75">
      <c r="B13" s="9"/>
      <c r="C13" s="10" t="s">
        <v>22</v>
      </c>
      <c r="D13" s="10"/>
      <c r="E13" s="11"/>
      <c r="F13" s="12" t="s">
        <v>25</v>
      </c>
      <c r="G13" s="12"/>
      <c r="H13" s="13"/>
      <c r="I13" s="31">
        <v>0.21</v>
      </c>
      <c r="J13" s="14"/>
    </row>
    <row r="14" spans="2:10" ht="9.75">
      <c r="B14" s="9"/>
      <c r="C14" s="10" t="s">
        <v>29</v>
      </c>
      <c r="D14" s="10"/>
      <c r="E14" s="11"/>
      <c r="F14" s="12" t="s">
        <v>28</v>
      </c>
      <c r="G14" s="12"/>
      <c r="H14" s="13"/>
      <c r="I14" s="31">
        <v>0.04</v>
      </c>
      <c r="J14" s="14"/>
    </row>
    <row r="15" spans="2:10" ht="9.75">
      <c r="B15" s="9"/>
      <c r="C15" s="10" t="s">
        <v>30</v>
      </c>
      <c r="D15" s="10"/>
      <c r="E15" s="11"/>
      <c r="F15" s="12" t="s">
        <v>60</v>
      </c>
      <c r="G15" s="12"/>
      <c r="H15" s="13"/>
      <c r="I15" s="31">
        <v>0.08</v>
      </c>
      <c r="J15" s="14"/>
    </row>
    <row r="16" spans="2:10" ht="9.75">
      <c r="B16" s="9" t="s">
        <v>31</v>
      </c>
      <c r="C16" s="10"/>
      <c r="D16" s="10"/>
      <c r="E16" s="11" t="s">
        <v>32</v>
      </c>
      <c r="F16" s="12"/>
      <c r="G16" s="12"/>
      <c r="H16" s="13">
        <v>0.02</v>
      </c>
      <c r="I16" s="10"/>
      <c r="J16" s="16"/>
    </row>
    <row r="17" spans="2:10" ht="9.75">
      <c r="B17" s="9" t="s">
        <v>33</v>
      </c>
      <c r="C17" s="10"/>
      <c r="D17" s="10"/>
      <c r="E17" s="11" t="s">
        <v>34</v>
      </c>
      <c r="F17" s="12"/>
      <c r="G17" s="12"/>
      <c r="H17" s="13">
        <v>0.05</v>
      </c>
      <c r="I17" s="10"/>
      <c r="J17" s="16"/>
    </row>
    <row r="18" spans="2:10" ht="9.75">
      <c r="B18" s="9"/>
      <c r="C18" s="10" t="s">
        <v>35</v>
      </c>
      <c r="D18" s="10"/>
      <c r="E18" s="11"/>
      <c r="F18" s="12" t="s">
        <v>61</v>
      </c>
      <c r="G18" s="12"/>
      <c r="H18" s="13"/>
      <c r="I18" s="31">
        <v>0.658</v>
      </c>
      <c r="J18" s="16"/>
    </row>
    <row r="19" spans="2:10" ht="9.75">
      <c r="B19" s="9"/>
      <c r="C19" s="10" t="s">
        <v>36</v>
      </c>
      <c r="D19" s="10"/>
      <c r="E19" s="11"/>
      <c r="F19" s="12" t="s">
        <v>62</v>
      </c>
      <c r="G19" s="12"/>
      <c r="H19" s="13"/>
      <c r="I19" s="31">
        <v>0.188</v>
      </c>
      <c r="J19" s="16"/>
    </row>
    <row r="20" spans="2:10" ht="9.75">
      <c r="B20" s="9"/>
      <c r="C20" s="10" t="s">
        <v>37</v>
      </c>
      <c r="D20" s="10"/>
      <c r="E20" s="11"/>
      <c r="F20" s="12" t="s">
        <v>63</v>
      </c>
      <c r="G20" s="12"/>
      <c r="H20" s="13"/>
      <c r="I20" s="31">
        <v>0.028</v>
      </c>
      <c r="J20" s="16"/>
    </row>
    <row r="21" spans="2:10" ht="9.75">
      <c r="B21" s="9"/>
      <c r="C21" s="10" t="s">
        <v>38</v>
      </c>
      <c r="D21" s="10"/>
      <c r="E21" s="11"/>
      <c r="F21" s="12" t="s">
        <v>64</v>
      </c>
      <c r="G21" s="12"/>
      <c r="H21" s="13"/>
      <c r="I21" s="31">
        <v>0.043</v>
      </c>
      <c r="J21" s="14"/>
    </row>
    <row r="22" spans="2:10" ht="9.75">
      <c r="B22" s="9"/>
      <c r="C22" s="10" t="s">
        <v>39</v>
      </c>
      <c r="D22" s="10"/>
      <c r="E22" s="11"/>
      <c r="F22" s="12" t="s">
        <v>78</v>
      </c>
      <c r="G22" s="12"/>
      <c r="H22" s="13"/>
      <c r="I22" s="31">
        <v>0.083</v>
      </c>
      <c r="J22" s="16"/>
    </row>
    <row r="23" spans="2:10" ht="9.75">
      <c r="B23" s="9" t="s">
        <v>40</v>
      </c>
      <c r="C23" s="10"/>
      <c r="D23" s="10"/>
      <c r="E23" s="11" t="s">
        <v>7</v>
      </c>
      <c r="F23" s="12"/>
      <c r="G23" s="12"/>
      <c r="H23" s="13">
        <v>0.28</v>
      </c>
      <c r="I23" s="10"/>
      <c r="J23" s="16"/>
    </row>
    <row r="24" spans="2:10" ht="9.75">
      <c r="B24" s="9"/>
      <c r="C24" s="10" t="s">
        <v>48</v>
      </c>
      <c r="D24" s="10"/>
      <c r="E24" s="11"/>
      <c r="F24" s="12" t="s">
        <v>41</v>
      </c>
      <c r="G24" s="12"/>
      <c r="H24" s="13"/>
      <c r="I24" s="31">
        <v>0.375</v>
      </c>
      <c r="J24" s="16"/>
    </row>
    <row r="25" spans="2:10" ht="9.75">
      <c r="B25" s="9"/>
      <c r="C25" s="10"/>
      <c r="D25" s="10" t="s">
        <v>65</v>
      </c>
      <c r="E25" s="11"/>
      <c r="F25" s="12"/>
      <c r="G25" s="12" t="s">
        <v>61</v>
      </c>
      <c r="H25" s="13"/>
      <c r="I25" s="31"/>
      <c r="J25" s="32">
        <v>0.658</v>
      </c>
    </row>
    <row r="26" spans="2:10" ht="9.75">
      <c r="B26" s="9"/>
      <c r="C26" s="10"/>
      <c r="D26" s="10" t="s">
        <v>66</v>
      </c>
      <c r="E26" s="11"/>
      <c r="F26" s="12"/>
      <c r="G26" s="12" t="s">
        <v>62</v>
      </c>
      <c r="H26" s="13"/>
      <c r="I26" s="31"/>
      <c r="J26" s="32">
        <v>0.188</v>
      </c>
    </row>
    <row r="27" spans="2:10" ht="9.75">
      <c r="B27" s="9"/>
      <c r="C27" s="10"/>
      <c r="D27" s="10" t="s">
        <v>67</v>
      </c>
      <c r="E27" s="11"/>
      <c r="F27" s="12"/>
      <c r="G27" s="12" t="s">
        <v>63</v>
      </c>
      <c r="H27" s="13"/>
      <c r="I27" s="31"/>
      <c r="J27" s="32">
        <v>0.028</v>
      </c>
    </row>
    <row r="28" spans="2:10" ht="9.75">
      <c r="B28" s="9"/>
      <c r="C28" s="10"/>
      <c r="D28" s="10" t="s">
        <v>68</v>
      </c>
      <c r="E28" s="11"/>
      <c r="F28" s="12"/>
      <c r="G28" s="12" t="s">
        <v>64</v>
      </c>
      <c r="H28" s="13"/>
      <c r="I28" s="31"/>
      <c r="J28" s="32">
        <v>0.043</v>
      </c>
    </row>
    <row r="29" spans="2:10" ht="9.75">
      <c r="B29" s="9"/>
      <c r="C29" s="10"/>
      <c r="D29" s="10" t="s">
        <v>69</v>
      </c>
      <c r="E29" s="11"/>
      <c r="F29" s="12"/>
      <c r="G29" s="12" t="s">
        <v>78</v>
      </c>
      <c r="H29" s="13"/>
      <c r="I29" s="31"/>
      <c r="J29" s="32">
        <v>0.083</v>
      </c>
    </row>
    <row r="30" spans="2:10" ht="9.75">
      <c r="B30" s="9"/>
      <c r="C30" s="10" t="s">
        <v>49</v>
      </c>
      <c r="D30" s="10"/>
      <c r="E30" s="11"/>
      <c r="F30" s="12" t="s">
        <v>42</v>
      </c>
      <c r="G30" s="12"/>
      <c r="H30" s="13"/>
      <c r="I30" s="31">
        <v>0.268</v>
      </c>
      <c r="J30" s="14"/>
    </row>
    <row r="31" spans="2:10" ht="9.75">
      <c r="B31" s="9"/>
      <c r="C31" s="10"/>
      <c r="D31" s="10" t="s">
        <v>70</v>
      </c>
      <c r="E31" s="11"/>
      <c r="F31" s="12"/>
      <c r="G31" s="12" t="s">
        <v>76</v>
      </c>
      <c r="H31" s="13"/>
      <c r="I31" s="31"/>
      <c r="J31" s="32">
        <v>0.49</v>
      </c>
    </row>
    <row r="32" spans="2:10" ht="9.75">
      <c r="B32" s="9"/>
      <c r="C32" s="10"/>
      <c r="D32" s="10" t="s">
        <v>71</v>
      </c>
      <c r="E32" s="11"/>
      <c r="F32" s="12"/>
      <c r="G32" s="12" t="s">
        <v>91</v>
      </c>
      <c r="H32" s="13"/>
      <c r="I32" s="31"/>
      <c r="J32" s="32">
        <v>0.21</v>
      </c>
    </row>
    <row r="33" spans="2:10" ht="9.75">
      <c r="B33" s="9"/>
      <c r="C33" s="10"/>
      <c r="D33" s="10" t="s">
        <v>72</v>
      </c>
      <c r="E33" s="11"/>
      <c r="F33" s="12"/>
      <c r="G33" s="12" t="s">
        <v>59</v>
      </c>
      <c r="H33" s="13"/>
      <c r="I33" s="31"/>
      <c r="J33" s="32">
        <v>0.14</v>
      </c>
    </row>
    <row r="34" spans="2:10" ht="9.75">
      <c r="B34" s="9"/>
      <c r="C34" s="10"/>
      <c r="D34" s="10" t="s">
        <v>73</v>
      </c>
      <c r="E34" s="11"/>
      <c r="F34" s="12"/>
      <c r="G34" s="12" t="s">
        <v>4</v>
      </c>
      <c r="H34" s="13"/>
      <c r="I34" s="31"/>
      <c r="J34" s="32">
        <v>0.076</v>
      </c>
    </row>
    <row r="35" spans="2:10" ht="9.75">
      <c r="B35" s="9"/>
      <c r="C35" s="10"/>
      <c r="D35" s="10" t="s">
        <v>77</v>
      </c>
      <c r="E35" s="11"/>
      <c r="F35" s="12"/>
      <c r="G35" s="12" t="s">
        <v>45</v>
      </c>
      <c r="H35" s="13"/>
      <c r="I35" s="31"/>
      <c r="J35" s="32">
        <v>0.084</v>
      </c>
    </row>
    <row r="36" spans="2:10" ht="9.75">
      <c r="B36" s="9"/>
      <c r="C36" s="10" t="s">
        <v>50</v>
      </c>
      <c r="D36" s="10"/>
      <c r="E36" s="11"/>
      <c r="F36" s="12" t="s">
        <v>43</v>
      </c>
      <c r="G36" s="12"/>
      <c r="H36" s="13"/>
      <c r="I36" s="31">
        <v>0.179</v>
      </c>
      <c r="J36" s="14"/>
    </row>
    <row r="37" spans="2:10" ht="9.75">
      <c r="B37" s="9"/>
      <c r="C37" s="10" t="s">
        <v>51</v>
      </c>
      <c r="D37" s="10"/>
      <c r="E37" s="11"/>
      <c r="F37" s="12" t="s">
        <v>44</v>
      </c>
      <c r="G37" s="12"/>
      <c r="H37" s="13"/>
      <c r="I37" s="31">
        <v>0.178</v>
      </c>
      <c r="J37" s="14"/>
    </row>
    <row r="38" spans="2:10" ht="9.75">
      <c r="B38" s="9"/>
      <c r="C38" s="10"/>
      <c r="D38" s="10" t="s">
        <v>74</v>
      </c>
      <c r="E38" s="11"/>
      <c r="F38" s="12"/>
      <c r="G38" s="12" t="s">
        <v>46</v>
      </c>
      <c r="H38" s="13"/>
      <c r="I38" s="10"/>
      <c r="J38" s="16">
        <v>0.8</v>
      </c>
    </row>
    <row r="39" spans="2:10" ht="9.75">
      <c r="B39" s="9"/>
      <c r="C39" s="10"/>
      <c r="D39" s="10" t="s">
        <v>75</v>
      </c>
      <c r="E39" s="11"/>
      <c r="F39" s="12"/>
      <c r="G39" s="12" t="s">
        <v>47</v>
      </c>
      <c r="H39" s="13"/>
      <c r="I39" s="10"/>
      <c r="J39" s="16">
        <v>0.2</v>
      </c>
    </row>
    <row r="40" spans="2:10" ht="9.75">
      <c r="B40" s="9" t="s">
        <v>52</v>
      </c>
      <c r="C40" s="10"/>
      <c r="D40" s="10"/>
      <c r="E40" s="11" t="s">
        <v>9</v>
      </c>
      <c r="F40" s="12"/>
      <c r="G40" s="12"/>
      <c r="H40" s="20">
        <v>0.232</v>
      </c>
      <c r="I40" s="10"/>
      <c r="J40" s="14"/>
    </row>
    <row r="41" spans="2:10" ht="9.75">
      <c r="B41" s="9"/>
      <c r="C41" s="10" t="s">
        <v>53</v>
      </c>
      <c r="D41" s="10"/>
      <c r="E41" s="11"/>
      <c r="F41" s="12" t="s">
        <v>10</v>
      </c>
      <c r="G41" s="12"/>
      <c r="H41" s="21"/>
      <c r="I41" s="15">
        <v>0.33</v>
      </c>
      <c r="J41" s="14"/>
    </row>
    <row r="42" spans="2:10" ht="9.75">
      <c r="B42" s="51"/>
      <c r="C42" s="52" t="s">
        <v>54</v>
      </c>
      <c r="D42" s="52"/>
      <c r="E42" s="53"/>
      <c r="F42" s="54" t="s">
        <v>6</v>
      </c>
      <c r="G42" s="54"/>
      <c r="H42" s="55"/>
      <c r="I42" s="56">
        <v>0.34</v>
      </c>
      <c r="J42" s="57"/>
    </row>
    <row r="43" spans="2:10" ht="10.5" thickBot="1">
      <c r="B43" s="22"/>
      <c r="C43" s="23" t="s">
        <v>80</v>
      </c>
      <c r="D43" s="23"/>
      <c r="E43" s="24"/>
      <c r="F43" s="25" t="s">
        <v>79</v>
      </c>
      <c r="G43" s="25"/>
      <c r="H43" s="26"/>
      <c r="I43" s="27">
        <v>0.33</v>
      </c>
      <c r="J43" s="28"/>
    </row>
  </sheetData>
  <mergeCells count="4">
    <mergeCell ref="B1:F1"/>
    <mergeCell ref="B3:D3"/>
    <mergeCell ref="E3:G3"/>
    <mergeCell ref="H3:J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40"/>
  <sheetViews>
    <sheetView zoomScale="75" zoomScaleNormal="75" workbookViewId="0" topLeftCell="J1">
      <pane ySplit="468" topLeftCell="BM91" activePane="bottomLeft" state="split"/>
      <selection pane="topLeft" activeCell="AJ2" sqref="AJ2"/>
      <selection pane="bottomLeft" activeCell="AK98" sqref="AK98:AK110"/>
    </sheetView>
  </sheetViews>
  <sheetFormatPr defaultColWidth="11.421875" defaultRowHeight="12.75"/>
  <cols>
    <col min="1" max="1" width="9.7109375" style="1" customWidth="1"/>
    <col min="2" max="2" width="5.28125" style="1" customWidth="1"/>
    <col min="3" max="3" width="5.8515625" style="1" customWidth="1"/>
    <col min="4" max="5" width="5.7109375" style="43" customWidth="1"/>
    <col min="6" max="6" width="4.57421875" style="1" customWidth="1"/>
    <col min="7" max="7" width="4.57421875" style="43" customWidth="1"/>
    <col min="8" max="8" width="4.8515625" style="1" customWidth="1"/>
    <col min="9" max="9" width="6.57421875" style="1" customWidth="1"/>
    <col min="10" max="10" width="5.28125" style="1" customWidth="1"/>
    <col min="11" max="11" width="6.57421875" style="43" customWidth="1"/>
    <col min="12" max="12" width="5.28125" style="1" customWidth="1"/>
    <col min="13" max="13" width="6.421875" style="1" customWidth="1"/>
    <col min="14" max="16" width="5.28125" style="1" customWidth="1"/>
    <col min="17" max="17" width="5.00390625" style="1" customWidth="1"/>
    <col min="18" max="23" width="5.28125" style="1" customWidth="1"/>
    <col min="24" max="24" width="5.57421875" style="1" customWidth="1"/>
    <col min="25" max="29" width="5.28125" style="1" customWidth="1"/>
    <col min="30" max="30" width="4.8515625" style="43" customWidth="1"/>
    <col min="31" max="31" width="7.28125" style="1" customWidth="1"/>
    <col min="32" max="33" width="5.7109375" style="1" customWidth="1"/>
    <col min="34" max="34" width="8.140625" style="1" customWidth="1"/>
    <col min="35" max="37" width="5.7109375" style="1" customWidth="1"/>
    <col min="38" max="38" width="4.140625" style="79" customWidth="1"/>
    <col min="39" max="16384" width="5.7109375" style="1" customWidth="1"/>
  </cols>
  <sheetData>
    <row r="1" spans="1:71" s="34" customFormat="1" ht="9.75">
      <c r="A1" s="33"/>
      <c r="B1" s="34" t="s">
        <v>55</v>
      </c>
      <c r="C1" s="34" t="s">
        <v>56</v>
      </c>
      <c r="D1" s="35" t="s">
        <v>55</v>
      </c>
      <c r="E1" s="35" t="s">
        <v>56</v>
      </c>
      <c r="F1" s="34" t="s">
        <v>56</v>
      </c>
      <c r="G1" s="35" t="s">
        <v>56</v>
      </c>
      <c r="H1" s="34" t="s">
        <v>56</v>
      </c>
      <c r="I1" s="34" t="s">
        <v>56</v>
      </c>
      <c r="J1" s="34" t="s">
        <v>56</v>
      </c>
      <c r="K1" s="34" t="s">
        <v>56</v>
      </c>
      <c r="L1" s="34" t="s">
        <v>56</v>
      </c>
      <c r="M1" s="34" t="s">
        <v>56</v>
      </c>
      <c r="N1" s="34" t="s">
        <v>56</v>
      </c>
      <c r="O1" s="34" t="s">
        <v>56</v>
      </c>
      <c r="P1" s="34" t="s">
        <v>56</v>
      </c>
      <c r="Z1" s="34" t="s">
        <v>56</v>
      </c>
      <c r="AA1" s="34" t="s">
        <v>56</v>
      </c>
      <c r="AB1" s="34" t="s">
        <v>56</v>
      </c>
      <c r="AC1" s="34" t="s">
        <v>56</v>
      </c>
      <c r="AD1" s="34" t="s">
        <v>56</v>
      </c>
      <c r="AE1" s="33"/>
      <c r="AH1" s="34" t="s">
        <v>10</v>
      </c>
      <c r="AI1" s="34" t="s">
        <v>55</v>
      </c>
      <c r="AJ1" s="34" t="s">
        <v>56</v>
      </c>
      <c r="AK1" s="34" t="s">
        <v>56</v>
      </c>
      <c r="AL1" s="75"/>
      <c r="AM1" s="34" t="s">
        <v>56</v>
      </c>
      <c r="AN1" s="34" t="s">
        <v>56</v>
      </c>
      <c r="AO1" s="34" t="s">
        <v>56</v>
      </c>
      <c r="AP1" s="34" t="s">
        <v>56</v>
      </c>
      <c r="AQ1" s="34" t="s">
        <v>56</v>
      </c>
      <c r="AR1" s="34" t="s">
        <v>56</v>
      </c>
      <c r="AS1" s="34" t="s">
        <v>56</v>
      </c>
      <c r="AT1" s="34" t="s">
        <v>56</v>
      </c>
      <c r="AU1" s="34" t="s">
        <v>56</v>
      </c>
      <c r="AV1" s="34" t="s">
        <v>56</v>
      </c>
      <c r="AW1" s="34" t="s">
        <v>56</v>
      </c>
      <c r="AX1" s="34" t="s">
        <v>56</v>
      </c>
      <c r="AY1" s="34" t="s">
        <v>56</v>
      </c>
      <c r="BI1" s="34" t="s">
        <v>56</v>
      </c>
      <c r="BJ1" s="34" t="s">
        <v>56</v>
      </c>
      <c r="BK1" s="34" t="s">
        <v>56</v>
      </c>
      <c r="BL1" s="34" t="s">
        <v>56</v>
      </c>
      <c r="BM1" s="34" t="s">
        <v>56</v>
      </c>
      <c r="BN1" s="33"/>
      <c r="BQ1" s="34" t="s">
        <v>10</v>
      </c>
      <c r="BR1" s="34" t="s">
        <v>6</v>
      </c>
      <c r="BS1" s="34" t="s">
        <v>56</v>
      </c>
    </row>
    <row r="2" spans="1:71" s="37" customFormat="1" ht="9.75">
      <c r="A2" s="36" t="s">
        <v>57</v>
      </c>
      <c r="B2" s="37" t="s">
        <v>12</v>
      </c>
      <c r="C2" s="37" t="s">
        <v>12</v>
      </c>
      <c r="D2" s="38" t="s">
        <v>13</v>
      </c>
      <c r="E2" s="38" t="s">
        <v>13</v>
      </c>
      <c r="F2" s="37" t="s">
        <v>16</v>
      </c>
      <c r="G2" s="38" t="s">
        <v>17</v>
      </c>
      <c r="H2" s="37" t="s">
        <v>18</v>
      </c>
      <c r="I2" s="37" t="s">
        <v>19</v>
      </c>
      <c r="J2" s="37" t="s">
        <v>20</v>
      </c>
      <c r="K2" s="38" t="s">
        <v>21</v>
      </c>
      <c r="L2" s="37" t="s">
        <v>22</v>
      </c>
      <c r="M2" s="37" t="s">
        <v>29</v>
      </c>
      <c r="N2" s="37" t="s">
        <v>30</v>
      </c>
      <c r="O2" s="37" t="s">
        <v>31</v>
      </c>
      <c r="P2" s="37" t="s">
        <v>35</v>
      </c>
      <c r="Q2" s="37" t="s">
        <v>36</v>
      </c>
      <c r="R2" s="37" t="s">
        <v>37</v>
      </c>
      <c r="S2" s="37" t="s">
        <v>38</v>
      </c>
      <c r="T2" s="37" t="s">
        <v>39</v>
      </c>
      <c r="U2" s="37" t="s">
        <v>65</v>
      </c>
      <c r="V2" s="37" t="s">
        <v>66</v>
      </c>
      <c r="W2" s="37" t="s">
        <v>67</v>
      </c>
      <c r="X2" s="37" t="s">
        <v>68</v>
      </c>
      <c r="Y2" s="37" t="s">
        <v>69</v>
      </c>
      <c r="Z2" s="37" t="s">
        <v>70</v>
      </c>
      <c r="AA2" s="37" t="s">
        <v>71</v>
      </c>
      <c r="AB2" s="37" t="s">
        <v>72</v>
      </c>
      <c r="AC2" s="47" t="s">
        <v>73</v>
      </c>
      <c r="AD2" s="38" t="s">
        <v>77</v>
      </c>
      <c r="AE2" s="36" t="s">
        <v>50</v>
      </c>
      <c r="AF2" s="37" t="s">
        <v>74</v>
      </c>
      <c r="AG2" s="37" t="s">
        <v>75</v>
      </c>
      <c r="AH2" s="37" t="s">
        <v>53</v>
      </c>
      <c r="AI2" s="37" t="s">
        <v>54</v>
      </c>
      <c r="AJ2" s="37" t="s">
        <v>98</v>
      </c>
      <c r="AK2" s="37" t="s">
        <v>80</v>
      </c>
      <c r="AL2" s="76"/>
      <c r="AM2" s="37" t="s">
        <v>12</v>
      </c>
      <c r="AN2" s="37" t="s">
        <v>13</v>
      </c>
      <c r="AO2" s="37" t="s">
        <v>16</v>
      </c>
      <c r="AP2" s="37" t="s">
        <v>17</v>
      </c>
      <c r="AQ2" s="37" t="s">
        <v>18</v>
      </c>
      <c r="AR2" s="37" t="s">
        <v>19</v>
      </c>
      <c r="AS2" s="37" t="s">
        <v>20</v>
      </c>
      <c r="AT2" s="37" t="s">
        <v>21</v>
      </c>
      <c r="AU2" s="37" t="s">
        <v>22</v>
      </c>
      <c r="AV2" s="37" t="s">
        <v>29</v>
      </c>
      <c r="AW2" s="37" t="s">
        <v>30</v>
      </c>
      <c r="AX2" s="37" t="s">
        <v>31</v>
      </c>
      <c r="AY2" s="37" t="s">
        <v>35</v>
      </c>
      <c r="AZ2" s="37" t="s">
        <v>36</v>
      </c>
      <c r="BA2" s="37" t="s">
        <v>37</v>
      </c>
      <c r="BB2" s="37" t="s">
        <v>38</v>
      </c>
      <c r="BC2" s="37" t="s">
        <v>39</v>
      </c>
      <c r="BD2" s="37" t="s">
        <v>65</v>
      </c>
      <c r="BE2" s="37" t="s">
        <v>66</v>
      </c>
      <c r="BF2" s="37" t="s">
        <v>67</v>
      </c>
      <c r="BG2" s="37" t="s">
        <v>68</v>
      </c>
      <c r="BH2" s="37" t="s">
        <v>69</v>
      </c>
      <c r="BI2" s="37" t="s">
        <v>70</v>
      </c>
      <c r="BJ2" s="37" t="s">
        <v>71</v>
      </c>
      <c r="BK2" s="37" t="s">
        <v>72</v>
      </c>
      <c r="BL2" s="47" t="s">
        <v>73</v>
      </c>
      <c r="BM2" s="37" t="s">
        <v>77</v>
      </c>
      <c r="BN2" s="36" t="s">
        <v>50</v>
      </c>
      <c r="BO2" s="37" t="s">
        <v>74</v>
      </c>
      <c r="BP2" s="37" t="s">
        <v>75</v>
      </c>
      <c r="BQ2" s="37" t="s">
        <v>53</v>
      </c>
      <c r="BR2" s="37" t="s">
        <v>54</v>
      </c>
      <c r="BS2" s="37" t="s">
        <v>80</v>
      </c>
    </row>
    <row r="3" spans="1:71" s="37" customFormat="1" ht="9.75">
      <c r="A3" s="39">
        <v>37257</v>
      </c>
      <c r="B3" s="37">
        <v>1342</v>
      </c>
      <c r="C3" s="37">
        <f>B3/AI3</f>
        <v>93.61702127659574</v>
      </c>
      <c r="D3" s="38">
        <v>6.2</v>
      </c>
      <c r="E3" s="38">
        <f>D3/AI3</f>
        <v>0.4325078479246599</v>
      </c>
      <c r="F3" s="37">
        <v>4</v>
      </c>
      <c r="G3" s="38">
        <v>12.75</v>
      </c>
      <c r="H3" s="37">
        <v>84</v>
      </c>
      <c r="I3" s="48">
        <v>35</v>
      </c>
      <c r="J3" s="37">
        <v>120</v>
      </c>
      <c r="K3" s="38">
        <v>9.11</v>
      </c>
      <c r="L3" s="1">
        <v>0.07</v>
      </c>
      <c r="M3" s="37">
        <v>21.35</v>
      </c>
      <c r="N3" s="37">
        <v>11.26</v>
      </c>
      <c r="O3" s="37">
        <v>0.82</v>
      </c>
      <c r="P3" s="37">
        <v>48.41</v>
      </c>
      <c r="Q3" s="37">
        <v>1395</v>
      </c>
      <c r="R3" s="37">
        <v>2043</v>
      </c>
      <c r="S3" s="37">
        <v>1</v>
      </c>
      <c r="T3" s="37">
        <v>110</v>
      </c>
      <c r="U3" s="37">
        <f aca="true" t="shared" si="0" ref="U3:U14">P3</f>
        <v>48.41</v>
      </c>
      <c r="V3" s="37">
        <f aca="true" t="shared" si="1" ref="V3:V14">Q3</f>
        <v>1395</v>
      </c>
      <c r="W3" s="37">
        <f aca="true" t="shared" si="2" ref="W3:W14">R3</f>
        <v>2043</v>
      </c>
      <c r="X3" s="1">
        <f aca="true" t="shared" si="3" ref="X3:X14">S3</f>
        <v>1</v>
      </c>
      <c r="Y3" s="37">
        <f aca="true" t="shared" si="4" ref="Y3:Y14">T3</f>
        <v>110</v>
      </c>
      <c r="Z3" s="37">
        <v>0.23</v>
      </c>
      <c r="AA3" s="37">
        <v>3.13</v>
      </c>
      <c r="AB3" s="37">
        <v>3.36</v>
      </c>
      <c r="AC3" s="47">
        <v>1.76</v>
      </c>
      <c r="AD3" s="38">
        <v>24</v>
      </c>
      <c r="AE3" s="41">
        <v>250.2</v>
      </c>
      <c r="AF3" s="42">
        <v>1</v>
      </c>
      <c r="AG3" s="42">
        <v>1</v>
      </c>
      <c r="AH3" s="37">
        <v>136.28</v>
      </c>
      <c r="AI3" s="37">
        <v>14.335</v>
      </c>
      <c r="AJ3" s="37">
        <f>1/AI3</f>
        <v>0.06975933031042901</v>
      </c>
      <c r="AK3" s="37">
        <v>0.75</v>
      </c>
      <c r="AL3" s="76"/>
      <c r="AM3" s="42">
        <f>+((B3/AI3)*100)/($B$41/$AI$41)</f>
        <v>111.12558139534882</v>
      </c>
      <c r="AN3" s="42">
        <f>+((D3/AI3)*100)/($D$41/$AI$41)</f>
        <v>51.82175017317017</v>
      </c>
      <c r="AO3" s="42">
        <f aca="true" t="shared" si="5" ref="AO3:BQ3">+(F3*100)/F$41</f>
        <v>86.95652173913044</v>
      </c>
      <c r="AP3" s="42">
        <f t="shared" si="5"/>
        <v>155.4878048780488</v>
      </c>
      <c r="AQ3" s="42">
        <f t="shared" si="5"/>
        <v>129.42989214175654</v>
      </c>
      <c r="AR3" s="42">
        <f t="shared" si="5"/>
        <v>100.86455331412103</v>
      </c>
      <c r="AS3" s="42">
        <f t="shared" si="5"/>
        <v>160.42780748663102</v>
      </c>
      <c r="AT3" s="42">
        <f t="shared" si="5"/>
        <v>95.89473684210526</v>
      </c>
      <c r="AU3" s="42">
        <f t="shared" si="5"/>
        <v>85.36585365853661</v>
      </c>
      <c r="AV3" s="42">
        <f t="shared" si="5"/>
        <v>23.307860262008735</v>
      </c>
      <c r="AW3" s="42">
        <f t="shared" si="5"/>
        <v>122.3913043478261</v>
      </c>
      <c r="AX3" s="42">
        <f t="shared" si="5"/>
        <v>109.33333333333333</v>
      </c>
      <c r="AY3" s="42">
        <f t="shared" si="5"/>
        <v>77.51801441152922</v>
      </c>
      <c r="AZ3" s="42">
        <f t="shared" si="5"/>
        <v>103.33333333333333</v>
      </c>
      <c r="BA3" s="42">
        <f t="shared" si="5"/>
        <v>115.75070821529745</v>
      </c>
      <c r="BB3" s="42">
        <f t="shared" si="5"/>
        <v>100</v>
      </c>
      <c r="BC3" s="42">
        <f t="shared" si="5"/>
        <v>122.22222222222223</v>
      </c>
      <c r="BD3" s="42">
        <f t="shared" si="5"/>
        <v>77.51801441152922</v>
      </c>
      <c r="BE3" s="42">
        <f t="shared" si="5"/>
        <v>103.33333333333333</v>
      </c>
      <c r="BF3" s="42">
        <f t="shared" si="5"/>
        <v>115.75070821529745</v>
      </c>
      <c r="BG3" s="42">
        <f t="shared" si="5"/>
        <v>100</v>
      </c>
      <c r="BH3" s="42">
        <f t="shared" si="5"/>
        <v>122.22222222222223</v>
      </c>
      <c r="BI3" s="42">
        <f t="shared" si="5"/>
        <v>68.24925816023739</v>
      </c>
      <c r="BJ3" s="42">
        <f t="shared" si="5"/>
        <v>100.96774193548387</v>
      </c>
      <c r="BK3" s="42">
        <f t="shared" si="5"/>
        <v>61.09090909090909</v>
      </c>
      <c r="BL3" s="42">
        <f t="shared" si="5"/>
        <v>67.6923076923077</v>
      </c>
      <c r="BM3" s="42">
        <f t="shared" si="5"/>
        <v>120</v>
      </c>
      <c r="BN3" s="42">
        <f t="shared" si="5"/>
        <v>110.01187178472497</v>
      </c>
      <c r="BO3" s="42">
        <f t="shared" si="5"/>
        <v>100</v>
      </c>
      <c r="BP3" s="42">
        <f t="shared" si="5"/>
        <v>100</v>
      </c>
      <c r="BQ3" s="42">
        <f t="shared" si="5"/>
        <v>67.02404957458319</v>
      </c>
      <c r="BR3" s="105">
        <f>+(AJ3*100)/AI$41</f>
        <v>0.27334089694929276</v>
      </c>
      <c r="BS3" s="42">
        <f>+(AK3*100)/AK$41</f>
        <v>34.090909090909086</v>
      </c>
    </row>
    <row r="4" spans="1:71" s="37" customFormat="1" ht="9.75">
      <c r="A4" s="39">
        <v>37288</v>
      </c>
      <c r="B4" s="37">
        <v>1342</v>
      </c>
      <c r="C4" s="37">
        <f aca="true" t="shared" si="6" ref="C4:C67">B4/AI4</f>
        <v>91.64788636208426</v>
      </c>
      <c r="D4" s="38">
        <v>6.5</v>
      </c>
      <c r="E4" s="38">
        <f aca="true" t="shared" si="7" ref="E4:E67">D4/AI4</f>
        <v>0.4438981083111384</v>
      </c>
      <c r="F4" s="37">
        <v>4</v>
      </c>
      <c r="G4" s="38">
        <v>12.75</v>
      </c>
      <c r="H4" s="37">
        <v>84</v>
      </c>
      <c r="I4" s="48">
        <v>35</v>
      </c>
      <c r="J4" s="37">
        <v>120</v>
      </c>
      <c r="K4" s="38">
        <v>9.11</v>
      </c>
      <c r="L4" s="1">
        <v>0.07</v>
      </c>
      <c r="M4" s="37">
        <v>21.35</v>
      </c>
      <c r="N4" s="37">
        <v>11.26</v>
      </c>
      <c r="O4" s="37">
        <v>0.82</v>
      </c>
      <c r="P4" s="37">
        <v>48.41</v>
      </c>
      <c r="Q4" s="37">
        <v>1395</v>
      </c>
      <c r="R4" s="37">
        <v>2043</v>
      </c>
      <c r="S4" s="37">
        <v>1</v>
      </c>
      <c r="T4" s="37">
        <v>110</v>
      </c>
      <c r="U4" s="37">
        <f t="shared" si="0"/>
        <v>48.41</v>
      </c>
      <c r="V4" s="37">
        <f t="shared" si="1"/>
        <v>1395</v>
      </c>
      <c r="W4" s="37">
        <f t="shared" si="2"/>
        <v>2043</v>
      </c>
      <c r="X4" s="1">
        <f t="shared" si="3"/>
        <v>1</v>
      </c>
      <c r="Y4" s="37">
        <f t="shared" si="4"/>
        <v>110</v>
      </c>
      <c r="Z4" s="37">
        <v>0.23</v>
      </c>
      <c r="AA4" s="37">
        <v>3.13</v>
      </c>
      <c r="AB4" s="37">
        <v>3.36</v>
      </c>
      <c r="AC4" s="47">
        <v>1.76</v>
      </c>
      <c r="AD4" s="38">
        <v>24</v>
      </c>
      <c r="AE4" s="41">
        <v>250.2</v>
      </c>
      <c r="AF4" s="42">
        <v>1</v>
      </c>
      <c r="AG4" s="42">
        <v>1</v>
      </c>
      <c r="AH4" s="37">
        <v>137.19</v>
      </c>
      <c r="AI4" s="37">
        <v>14.643</v>
      </c>
      <c r="AJ4" s="37">
        <f aca="true" t="shared" si="8" ref="AJ4:AJ67">1/AI4</f>
        <v>0.06829201666325206</v>
      </c>
      <c r="AK4" s="37">
        <v>0.75</v>
      </c>
      <c r="AL4" s="76"/>
      <c r="AM4" s="42">
        <f aca="true" t="shared" si="9" ref="AM4:AM67">+((B4/AI4)*100)/($B$41/$AI$41)</f>
        <v>108.78817245798848</v>
      </c>
      <c r="AN4" s="42">
        <f aca="true" t="shared" si="10" ref="AN4:AN67">+((D4/AI4)*100)/($D$41/$AI$41)</f>
        <v>53.18649587891345</v>
      </c>
      <c r="AO4" s="42">
        <f aca="true" t="shared" si="11" ref="AO4:AO67">+(F4*100)/F$41</f>
        <v>86.95652173913044</v>
      </c>
      <c r="AP4" s="42">
        <f aca="true" t="shared" si="12" ref="AP4:AP67">+(G4*100)/G$41</f>
        <v>155.4878048780488</v>
      </c>
      <c r="AQ4" s="42">
        <f aca="true" t="shared" si="13" ref="AQ4:AQ67">+(H4*100)/H$41</f>
        <v>129.42989214175654</v>
      </c>
      <c r="AR4" s="42">
        <f aca="true" t="shared" si="14" ref="AR4:AR67">+(I4*100)/I$41</f>
        <v>100.86455331412103</v>
      </c>
      <c r="AS4" s="42">
        <f aca="true" t="shared" si="15" ref="AS4:AS67">+(J4*100)/J$41</f>
        <v>160.42780748663102</v>
      </c>
      <c r="AT4" s="42">
        <f aca="true" t="shared" si="16" ref="AT4:AT67">+(K4*100)/K$41</f>
        <v>95.89473684210526</v>
      </c>
      <c r="AU4" s="42">
        <f aca="true" t="shared" si="17" ref="AU4:AU67">+(L4*100)/L$41</f>
        <v>85.36585365853661</v>
      </c>
      <c r="AV4" s="42">
        <f aca="true" t="shared" si="18" ref="AV4:AV67">+(M4*100)/M$41</f>
        <v>23.307860262008735</v>
      </c>
      <c r="AW4" s="42">
        <f aca="true" t="shared" si="19" ref="AW4:AW67">+(N4*100)/N$41</f>
        <v>122.3913043478261</v>
      </c>
      <c r="AX4" s="42">
        <f aca="true" t="shared" si="20" ref="AX4:AX67">+(O4*100)/O$41</f>
        <v>109.33333333333333</v>
      </c>
      <c r="AY4" s="42">
        <f aca="true" t="shared" si="21" ref="AY4:AY67">+(P4*100)/P$41</f>
        <v>77.51801441152922</v>
      </c>
      <c r="AZ4" s="42">
        <f aca="true" t="shared" si="22" ref="AZ4:AZ67">+(Q4*100)/Q$41</f>
        <v>103.33333333333333</v>
      </c>
      <c r="BA4" s="42">
        <f aca="true" t="shared" si="23" ref="BA4:BA67">+(R4*100)/R$41</f>
        <v>115.75070821529745</v>
      </c>
      <c r="BB4" s="42">
        <f aca="true" t="shared" si="24" ref="BB4:BB67">+(S4*100)/S$41</f>
        <v>100</v>
      </c>
      <c r="BC4" s="42">
        <f aca="true" t="shared" si="25" ref="BC4:BC67">+(T4*100)/T$41</f>
        <v>122.22222222222223</v>
      </c>
      <c r="BD4" s="42">
        <f aca="true" t="shared" si="26" ref="BD4:BD67">+(U4*100)/U$41</f>
        <v>77.51801441152922</v>
      </c>
      <c r="BE4" s="42">
        <f aca="true" t="shared" si="27" ref="BE4:BE67">+(V4*100)/V$41</f>
        <v>103.33333333333333</v>
      </c>
      <c r="BF4" s="42">
        <f aca="true" t="shared" si="28" ref="BF4:BF67">+(W4*100)/W$41</f>
        <v>115.75070821529745</v>
      </c>
      <c r="BG4" s="42">
        <f aca="true" t="shared" si="29" ref="BG4:BG67">+(X4*100)/X$41</f>
        <v>100</v>
      </c>
      <c r="BH4" s="42">
        <f aca="true" t="shared" si="30" ref="BH4:BH67">+(Y4*100)/Y$41</f>
        <v>122.22222222222223</v>
      </c>
      <c r="BI4" s="42">
        <f aca="true" t="shared" si="31" ref="BI4:BI67">+(Z4*100)/Z$41</f>
        <v>68.24925816023739</v>
      </c>
      <c r="BJ4" s="42">
        <f aca="true" t="shared" si="32" ref="BJ4:BJ67">+(AA4*100)/AA$41</f>
        <v>100.96774193548387</v>
      </c>
      <c r="BK4" s="42">
        <f aca="true" t="shared" si="33" ref="BK4:BK67">+(AB4*100)/AB$41</f>
        <v>61.09090909090909</v>
      </c>
      <c r="BL4" s="42">
        <f aca="true" t="shared" si="34" ref="BL4:BL67">+(AC4*100)/AC$41</f>
        <v>67.6923076923077</v>
      </c>
      <c r="BM4" s="42">
        <f aca="true" t="shared" si="35" ref="BM4:BM67">+(AD4*100)/AD$41</f>
        <v>120</v>
      </c>
      <c r="BN4" s="42">
        <f aca="true" t="shared" si="36" ref="BN4:BN67">+(AE4*100)/AE$41</f>
        <v>110.01187178472497</v>
      </c>
      <c r="BO4" s="42">
        <f aca="true" t="shared" si="37" ref="BO4:BO67">+(AF4*100)/AF$41</f>
        <v>100</v>
      </c>
      <c r="BP4" s="42">
        <f aca="true" t="shared" si="38" ref="BP4:BP67">+(AG4*100)/AG$41</f>
        <v>100</v>
      </c>
      <c r="BQ4" s="42">
        <f aca="true" t="shared" si="39" ref="BQ4:BQ67">+(AH4*100)/AH$41</f>
        <v>67.47159789504745</v>
      </c>
      <c r="BR4" s="105">
        <f aca="true" t="shared" si="40" ref="BR4:BR67">+(AJ4*100)/AI$41</f>
        <v>0.2675914606138163</v>
      </c>
      <c r="BS4" s="42">
        <f aca="true" t="shared" si="41" ref="BS4:BS67">+(AK4*100)/AK$41</f>
        <v>34.090909090909086</v>
      </c>
    </row>
    <row r="5" spans="1:71" s="37" customFormat="1" ht="9.75">
      <c r="A5" s="39">
        <v>37316</v>
      </c>
      <c r="B5" s="37">
        <v>1342</v>
      </c>
      <c r="C5" s="37">
        <f t="shared" si="6"/>
        <v>88.17345597897503</v>
      </c>
      <c r="D5" s="38">
        <v>6.5</v>
      </c>
      <c r="E5" s="38">
        <f t="shared" si="7"/>
        <v>0.42706964520367935</v>
      </c>
      <c r="F5" s="37">
        <v>4</v>
      </c>
      <c r="G5" s="38">
        <v>12.75</v>
      </c>
      <c r="H5" s="37">
        <v>84</v>
      </c>
      <c r="I5" s="48">
        <v>35</v>
      </c>
      <c r="J5" s="37">
        <v>116.87</v>
      </c>
      <c r="K5" s="38">
        <v>3.5</v>
      </c>
      <c r="L5" s="1">
        <v>0.07</v>
      </c>
      <c r="M5" s="37">
        <v>22.04</v>
      </c>
      <c r="N5" s="37">
        <v>10.28</v>
      </c>
      <c r="O5" s="37">
        <v>0.82</v>
      </c>
      <c r="P5" s="37">
        <v>50.2</v>
      </c>
      <c r="Q5" s="37">
        <v>1350</v>
      </c>
      <c r="R5" s="37">
        <v>2043</v>
      </c>
      <c r="S5" s="37">
        <v>1</v>
      </c>
      <c r="T5" s="37">
        <v>110</v>
      </c>
      <c r="U5" s="37">
        <f t="shared" si="0"/>
        <v>50.2</v>
      </c>
      <c r="V5" s="37">
        <f t="shared" si="1"/>
        <v>1350</v>
      </c>
      <c r="W5" s="37">
        <f t="shared" si="2"/>
        <v>2043</v>
      </c>
      <c r="X5" s="1">
        <f t="shared" si="3"/>
        <v>1</v>
      </c>
      <c r="Y5" s="37">
        <f t="shared" si="4"/>
        <v>110</v>
      </c>
      <c r="Z5" s="37">
        <v>0.233</v>
      </c>
      <c r="AA5" s="37">
        <v>3.13</v>
      </c>
      <c r="AB5" s="37">
        <v>3.36</v>
      </c>
      <c r="AC5" s="47">
        <v>1.76</v>
      </c>
      <c r="AD5" s="38">
        <v>24</v>
      </c>
      <c r="AE5" s="41">
        <v>250.2</v>
      </c>
      <c r="AF5" s="42">
        <v>1</v>
      </c>
      <c r="AG5" s="42">
        <v>1</v>
      </c>
      <c r="AH5" s="37">
        <v>138.4</v>
      </c>
      <c r="AI5" s="37">
        <v>15.22</v>
      </c>
      <c r="AJ5" s="37">
        <f t="shared" si="8"/>
        <v>0.0657030223390276</v>
      </c>
      <c r="AK5" s="37">
        <v>0.75</v>
      </c>
      <c r="AL5" s="76"/>
      <c r="AM5" s="42">
        <f t="shared" si="9"/>
        <v>104.66394279253124</v>
      </c>
      <c r="AN5" s="42">
        <f t="shared" si="10"/>
        <v>51.17016157391127</v>
      </c>
      <c r="AO5" s="42">
        <f t="shared" si="11"/>
        <v>86.95652173913044</v>
      </c>
      <c r="AP5" s="42">
        <f t="shared" si="12"/>
        <v>155.4878048780488</v>
      </c>
      <c r="AQ5" s="42">
        <f t="shared" si="13"/>
        <v>129.42989214175654</v>
      </c>
      <c r="AR5" s="42">
        <f t="shared" si="14"/>
        <v>100.86455331412103</v>
      </c>
      <c r="AS5" s="42">
        <f t="shared" si="15"/>
        <v>156.2433155080214</v>
      </c>
      <c r="AT5" s="42">
        <f t="shared" si="16"/>
        <v>36.8421052631579</v>
      </c>
      <c r="AU5" s="42">
        <f t="shared" si="17"/>
        <v>85.36585365853661</v>
      </c>
      <c r="AV5" s="42">
        <f t="shared" si="18"/>
        <v>24.06113537117904</v>
      </c>
      <c r="AW5" s="42">
        <f t="shared" si="19"/>
        <v>111.73913043478262</v>
      </c>
      <c r="AX5" s="42">
        <f t="shared" si="20"/>
        <v>109.33333333333333</v>
      </c>
      <c r="AY5" s="42">
        <f t="shared" si="21"/>
        <v>80.38430744595676</v>
      </c>
      <c r="AZ5" s="42">
        <f t="shared" si="22"/>
        <v>100</v>
      </c>
      <c r="BA5" s="42">
        <f t="shared" si="23"/>
        <v>115.75070821529745</v>
      </c>
      <c r="BB5" s="42">
        <f t="shared" si="24"/>
        <v>100</v>
      </c>
      <c r="BC5" s="42">
        <f t="shared" si="25"/>
        <v>122.22222222222223</v>
      </c>
      <c r="BD5" s="42">
        <f t="shared" si="26"/>
        <v>80.38430744595676</v>
      </c>
      <c r="BE5" s="42">
        <f t="shared" si="27"/>
        <v>100</v>
      </c>
      <c r="BF5" s="42">
        <f t="shared" si="28"/>
        <v>115.75070821529745</v>
      </c>
      <c r="BG5" s="42">
        <f t="shared" si="29"/>
        <v>100</v>
      </c>
      <c r="BH5" s="42">
        <f t="shared" si="30"/>
        <v>122.22222222222223</v>
      </c>
      <c r="BI5" s="42">
        <f t="shared" si="31"/>
        <v>69.13946587537092</v>
      </c>
      <c r="BJ5" s="42">
        <f t="shared" si="32"/>
        <v>100.96774193548387</v>
      </c>
      <c r="BK5" s="42">
        <f t="shared" si="33"/>
        <v>61.09090909090909</v>
      </c>
      <c r="BL5" s="42">
        <f t="shared" si="34"/>
        <v>67.6923076923077</v>
      </c>
      <c r="BM5" s="42">
        <f t="shared" si="35"/>
        <v>120</v>
      </c>
      <c r="BN5" s="42">
        <f t="shared" si="36"/>
        <v>110.01187178472497</v>
      </c>
      <c r="BO5" s="42">
        <f t="shared" si="37"/>
        <v>100</v>
      </c>
      <c r="BP5" s="42">
        <f t="shared" si="38"/>
        <v>100</v>
      </c>
      <c r="BQ5" s="42">
        <f t="shared" si="39"/>
        <v>68.06668961786258</v>
      </c>
      <c r="BR5" s="105">
        <f t="shared" si="40"/>
        <v>0.257446896042583</v>
      </c>
      <c r="BS5" s="42">
        <f t="shared" si="41"/>
        <v>34.090909090909086</v>
      </c>
    </row>
    <row r="6" spans="1:71" s="37" customFormat="1" ht="9.75">
      <c r="A6" s="39">
        <v>37347</v>
      </c>
      <c r="B6" s="37">
        <v>1342</v>
      </c>
      <c r="C6" s="37">
        <f t="shared" si="6"/>
        <v>81.98924731182797</v>
      </c>
      <c r="D6" s="38">
        <v>6.95</v>
      </c>
      <c r="E6" s="38">
        <f t="shared" si="7"/>
        <v>0.4246089931573803</v>
      </c>
      <c r="F6" s="37">
        <v>3.5</v>
      </c>
      <c r="G6" s="38">
        <v>12</v>
      </c>
      <c r="H6" s="37">
        <v>76.3</v>
      </c>
      <c r="I6" s="48">
        <v>35</v>
      </c>
      <c r="J6" s="37">
        <v>116.87</v>
      </c>
      <c r="K6" s="38">
        <v>3.5</v>
      </c>
      <c r="L6" s="1">
        <v>0.07</v>
      </c>
      <c r="M6" s="37">
        <v>22.04</v>
      </c>
      <c r="N6" s="37">
        <v>10.28</v>
      </c>
      <c r="O6" s="37">
        <v>0.82</v>
      </c>
      <c r="P6" s="37">
        <v>50.2</v>
      </c>
      <c r="Q6" s="37">
        <v>1350</v>
      </c>
      <c r="R6" s="37">
        <v>2043</v>
      </c>
      <c r="S6" s="37">
        <v>1</v>
      </c>
      <c r="T6" s="37">
        <v>110</v>
      </c>
      <c r="U6" s="37">
        <f t="shared" si="0"/>
        <v>50.2</v>
      </c>
      <c r="V6" s="37">
        <f t="shared" si="1"/>
        <v>1350</v>
      </c>
      <c r="W6" s="37">
        <f t="shared" si="2"/>
        <v>2043</v>
      </c>
      <c r="X6" s="1">
        <f t="shared" si="3"/>
        <v>1</v>
      </c>
      <c r="Y6" s="37">
        <f t="shared" si="4"/>
        <v>110</v>
      </c>
      <c r="Z6" s="37">
        <v>0.233</v>
      </c>
      <c r="AA6" s="37">
        <v>3.13</v>
      </c>
      <c r="AB6" s="37">
        <v>3.36</v>
      </c>
      <c r="AC6" s="47">
        <v>1.76</v>
      </c>
      <c r="AD6" s="38">
        <v>24</v>
      </c>
      <c r="AE6" s="41">
        <v>250.2</v>
      </c>
      <c r="AF6" s="42">
        <v>1</v>
      </c>
      <c r="AG6" s="42">
        <v>1</v>
      </c>
      <c r="AH6" s="37">
        <v>140.63</v>
      </c>
      <c r="AI6" s="37">
        <v>16.368</v>
      </c>
      <c r="AJ6" s="37">
        <f t="shared" si="8"/>
        <v>0.0610948191593353</v>
      </c>
      <c r="AK6" s="37">
        <v>0.75</v>
      </c>
      <c r="AL6" s="76"/>
      <c r="AM6" s="42">
        <f t="shared" si="9"/>
        <v>97.32314328582146</v>
      </c>
      <c r="AN6" s="42">
        <f t="shared" si="10"/>
        <v>50.87533387027936</v>
      </c>
      <c r="AO6" s="42">
        <f t="shared" si="11"/>
        <v>76.08695652173914</v>
      </c>
      <c r="AP6" s="42">
        <f t="shared" si="12"/>
        <v>146.34146341463415</v>
      </c>
      <c r="AQ6" s="42">
        <f t="shared" si="13"/>
        <v>117.56548536209552</v>
      </c>
      <c r="AR6" s="42">
        <f t="shared" si="14"/>
        <v>100.86455331412103</v>
      </c>
      <c r="AS6" s="42">
        <f t="shared" si="15"/>
        <v>156.2433155080214</v>
      </c>
      <c r="AT6" s="42">
        <f t="shared" si="16"/>
        <v>36.8421052631579</v>
      </c>
      <c r="AU6" s="42">
        <f t="shared" si="17"/>
        <v>85.36585365853661</v>
      </c>
      <c r="AV6" s="42">
        <f t="shared" si="18"/>
        <v>24.06113537117904</v>
      </c>
      <c r="AW6" s="42">
        <f t="shared" si="19"/>
        <v>111.73913043478262</v>
      </c>
      <c r="AX6" s="42">
        <f t="shared" si="20"/>
        <v>109.33333333333333</v>
      </c>
      <c r="AY6" s="42">
        <f t="shared" si="21"/>
        <v>80.38430744595676</v>
      </c>
      <c r="AZ6" s="42">
        <f t="shared" si="22"/>
        <v>100</v>
      </c>
      <c r="BA6" s="42">
        <f t="shared" si="23"/>
        <v>115.75070821529745</v>
      </c>
      <c r="BB6" s="42">
        <f t="shared" si="24"/>
        <v>100</v>
      </c>
      <c r="BC6" s="42">
        <f t="shared" si="25"/>
        <v>122.22222222222223</v>
      </c>
      <c r="BD6" s="42">
        <f t="shared" si="26"/>
        <v>80.38430744595676</v>
      </c>
      <c r="BE6" s="42">
        <f t="shared" si="27"/>
        <v>100</v>
      </c>
      <c r="BF6" s="42">
        <f t="shared" si="28"/>
        <v>115.75070821529745</v>
      </c>
      <c r="BG6" s="42">
        <f t="shared" si="29"/>
        <v>100</v>
      </c>
      <c r="BH6" s="42">
        <f t="shared" si="30"/>
        <v>122.22222222222223</v>
      </c>
      <c r="BI6" s="42">
        <f t="shared" si="31"/>
        <v>69.13946587537092</v>
      </c>
      <c r="BJ6" s="42">
        <f t="shared" si="32"/>
        <v>100.96774193548387</v>
      </c>
      <c r="BK6" s="42">
        <f t="shared" si="33"/>
        <v>61.09090909090909</v>
      </c>
      <c r="BL6" s="42">
        <f t="shared" si="34"/>
        <v>67.6923076923077</v>
      </c>
      <c r="BM6" s="42">
        <f t="shared" si="35"/>
        <v>120</v>
      </c>
      <c r="BN6" s="42">
        <f t="shared" si="36"/>
        <v>110.01187178472497</v>
      </c>
      <c r="BO6" s="42">
        <f t="shared" si="37"/>
        <v>100</v>
      </c>
      <c r="BP6" s="42">
        <f t="shared" si="38"/>
        <v>100</v>
      </c>
      <c r="BQ6" s="42">
        <f t="shared" si="39"/>
        <v>69.16342890867062</v>
      </c>
      <c r="BR6" s="105">
        <f t="shared" si="40"/>
        <v>0.23939038109531482</v>
      </c>
      <c r="BS6" s="42">
        <f t="shared" si="41"/>
        <v>34.090909090909086</v>
      </c>
    </row>
    <row r="7" spans="1:71" s="37" customFormat="1" ht="9.75">
      <c r="A7" s="39">
        <v>37377</v>
      </c>
      <c r="B7" s="37">
        <v>1342</v>
      </c>
      <c r="C7" s="37">
        <f t="shared" si="6"/>
        <v>78.72814736595096</v>
      </c>
      <c r="D7" s="38">
        <v>7.5</v>
      </c>
      <c r="E7" s="38">
        <f t="shared" si="7"/>
        <v>0.4399859204505456</v>
      </c>
      <c r="F7" s="37">
        <v>3.5</v>
      </c>
      <c r="G7" s="38">
        <v>12</v>
      </c>
      <c r="H7" s="37">
        <v>76.3</v>
      </c>
      <c r="I7" s="48">
        <v>35</v>
      </c>
      <c r="J7" s="37">
        <v>111.18</v>
      </c>
      <c r="K7" s="38">
        <v>8.8</v>
      </c>
      <c r="L7" s="1">
        <v>0.07</v>
      </c>
      <c r="M7" s="37">
        <v>22.04</v>
      </c>
      <c r="N7" s="37">
        <v>10.28</v>
      </c>
      <c r="O7" s="37">
        <v>0.82</v>
      </c>
      <c r="P7" s="37">
        <v>50.2</v>
      </c>
      <c r="Q7" s="37">
        <v>1350</v>
      </c>
      <c r="R7" s="37">
        <v>2043</v>
      </c>
      <c r="S7" s="37">
        <v>1</v>
      </c>
      <c r="T7" s="37">
        <v>110</v>
      </c>
      <c r="U7" s="37">
        <f t="shared" si="0"/>
        <v>50.2</v>
      </c>
      <c r="V7" s="37">
        <f t="shared" si="1"/>
        <v>1350</v>
      </c>
      <c r="W7" s="37">
        <f t="shared" si="2"/>
        <v>2043</v>
      </c>
      <c r="X7" s="1">
        <f t="shared" si="3"/>
        <v>1</v>
      </c>
      <c r="Y7" s="37">
        <f t="shared" si="4"/>
        <v>110</v>
      </c>
      <c r="Z7" s="37">
        <v>0.233</v>
      </c>
      <c r="AA7" s="37">
        <v>3.13</v>
      </c>
      <c r="AB7" s="37">
        <v>3.36</v>
      </c>
      <c r="AC7" s="47">
        <v>1.76</v>
      </c>
      <c r="AD7" s="38">
        <v>24</v>
      </c>
      <c r="AE7" s="41">
        <v>250.2</v>
      </c>
      <c r="AF7" s="42">
        <v>1</v>
      </c>
      <c r="AG7" s="42">
        <v>1</v>
      </c>
      <c r="AH7" s="37">
        <v>142.3</v>
      </c>
      <c r="AI7" s="37">
        <v>17.046</v>
      </c>
      <c r="AJ7" s="37">
        <f t="shared" si="8"/>
        <v>0.05866478939340608</v>
      </c>
      <c r="AK7" s="37">
        <v>0.85</v>
      </c>
      <c r="AL7" s="76"/>
      <c r="AM7" s="42">
        <f t="shared" si="9"/>
        <v>93.45214181053183</v>
      </c>
      <c r="AN7" s="42">
        <f t="shared" si="10"/>
        <v>52.717749651729456</v>
      </c>
      <c r="AO7" s="42">
        <f t="shared" si="11"/>
        <v>76.08695652173914</v>
      </c>
      <c r="AP7" s="42">
        <f t="shared" si="12"/>
        <v>146.34146341463415</v>
      </c>
      <c r="AQ7" s="42">
        <f t="shared" si="13"/>
        <v>117.56548536209552</v>
      </c>
      <c r="AR7" s="42">
        <f t="shared" si="14"/>
        <v>100.86455331412103</v>
      </c>
      <c r="AS7" s="42">
        <f t="shared" si="15"/>
        <v>148.63636363636365</v>
      </c>
      <c r="AT7" s="42">
        <f t="shared" si="16"/>
        <v>92.63157894736844</v>
      </c>
      <c r="AU7" s="42">
        <f t="shared" si="17"/>
        <v>85.36585365853661</v>
      </c>
      <c r="AV7" s="42">
        <f t="shared" si="18"/>
        <v>24.06113537117904</v>
      </c>
      <c r="AW7" s="42">
        <f t="shared" si="19"/>
        <v>111.73913043478262</v>
      </c>
      <c r="AX7" s="42">
        <f t="shared" si="20"/>
        <v>109.33333333333333</v>
      </c>
      <c r="AY7" s="42">
        <f t="shared" si="21"/>
        <v>80.38430744595676</v>
      </c>
      <c r="AZ7" s="42">
        <f t="shared" si="22"/>
        <v>100</v>
      </c>
      <c r="BA7" s="42">
        <f t="shared" si="23"/>
        <v>115.75070821529745</v>
      </c>
      <c r="BB7" s="42">
        <f t="shared" si="24"/>
        <v>100</v>
      </c>
      <c r="BC7" s="42">
        <f t="shared" si="25"/>
        <v>122.22222222222223</v>
      </c>
      <c r="BD7" s="42">
        <f t="shared" si="26"/>
        <v>80.38430744595676</v>
      </c>
      <c r="BE7" s="42">
        <f t="shared" si="27"/>
        <v>100</v>
      </c>
      <c r="BF7" s="42">
        <f t="shared" si="28"/>
        <v>115.75070821529745</v>
      </c>
      <c r="BG7" s="42">
        <f t="shared" si="29"/>
        <v>100</v>
      </c>
      <c r="BH7" s="42">
        <f t="shared" si="30"/>
        <v>122.22222222222223</v>
      </c>
      <c r="BI7" s="42">
        <f t="shared" si="31"/>
        <v>69.13946587537092</v>
      </c>
      <c r="BJ7" s="42">
        <f t="shared" si="32"/>
        <v>100.96774193548387</v>
      </c>
      <c r="BK7" s="42">
        <f t="shared" si="33"/>
        <v>61.09090909090909</v>
      </c>
      <c r="BL7" s="42">
        <f t="shared" si="34"/>
        <v>67.6923076923077</v>
      </c>
      <c r="BM7" s="42">
        <f t="shared" si="35"/>
        <v>120</v>
      </c>
      <c r="BN7" s="42">
        <f t="shared" si="36"/>
        <v>110.01187178472497</v>
      </c>
      <c r="BO7" s="42">
        <f t="shared" si="37"/>
        <v>100</v>
      </c>
      <c r="BP7" s="42">
        <f t="shared" si="38"/>
        <v>100</v>
      </c>
      <c r="BQ7" s="42">
        <f t="shared" si="39"/>
        <v>69.98475384842375</v>
      </c>
      <c r="BR7" s="105">
        <f t="shared" si="40"/>
        <v>0.22986869399085488</v>
      </c>
      <c r="BS7" s="42">
        <f t="shared" si="41"/>
        <v>38.63636363636363</v>
      </c>
    </row>
    <row r="8" spans="1:71" s="37" customFormat="1" ht="9.75">
      <c r="A8" s="39">
        <v>37408</v>
      </c>
      <c r="B8" s="37">
        <v>1342</v>
      </c>
      <c r="C8" s="37">
        <f t="shared" si="6"/>
        <v>75.34246575342465</v>
      </c>
      <c r="D8" s="38">
        <v>7.5</v>
      </c>
      <c r="E8" s="38">
        <f t="shared" si="7"/>
        <v>0.42106445093195594</v>
      </c>
      <c r="F8" s="37">
        <v>3.5</v>
      </c>
      <c r="G8" s="38">
        <v>12</v>
      </c>
      <c r="H8" s="37">
        <v>76.3</v>
      </c>
      <c r="I8" s="48">
        <v>35</v>
      </c>
      <c r="J8" s="37">
        <v>111.18</v>
      </c>
      <c r="K8" s="38">
        <v>8.8</v>
      </c>
      <c r="L8" s="1">
        <v>0.07</v>
      </c>
      <c r="M8" s="37">
        <v>30.38</v>
      </c>
      <c r="N8" s="37">
        <v>11.66</v>
      </c>
      <c r="O8" s="37">
        <v>0.82</v>
      </c>
      <c r="P8" s="37">
        <v>48.9</v>
      </c>
      <c r="Q8" s="37">
        <v>1354</v>
      </c>
      <c r="R8" s="37">
        <v>2043</v>
      </c>
      <c r="S8" s="37">
        <v>1</v>
      </c>
      <c r="T8" s="37">
        <v>110</v>
      </c>
      <c r="U8" s="37">
        <f t="shared" si="0"/>
        <v>48.9</v>
      </c>
      <c r="V8" s="37">
        <f t="shared" si="1"/>
        <v>1354</v>
      </c>
      <c r="W8" s="37">
        <f t="shared" si="2"/>
        <v>2043</v>
      </c>
      <c r="X8" s="1">
        <f t="shared" si="3"/>
        <v>1</v>
      </c>
      <c r="Y8" s="37">
        <f t="shared" si="4"/>
        <v>110</v>
      </c>
      <c r="Z8" s="37">
        <v>0.243</v>
      </c>
      <c r="AA8" s="37">
        <v>3.13</v>
      </c>
      <c r="AB8" s="37">
        <v>3.36</v>
      </c>
      <c r="AC8" s="47">
        <v>1.76</v>
      </c>
      <c r="AD8" s="38">
        <v>24</v>
      </c>
      <c r="AE8" s="41">
        <v>250.2</v>
      </c>
      <c r="AF8" s="42">
        <v>1</v>
      </c>
      <c r="AG8" s="42">
        <v>1</v>
      </c>
      <c r="AH8" s="37">
        <v>144.82</v>
      </c>
      <c r="AI8" s="37">
        <v>17.812</v>
      </c>
      <c r="AJ8" s="37">
        <f t="shared" si="8"/>
        <v>0.056141926790927464</v>
      </c>
      <c r="AK8" s="37">
        <v>0.85</v>
      </c>
      <c r="AL8" s="76"/>
      <c r="AM8" s="42">
        <f t="shared" si="9"/>
        <v>89.43325899968141</v>
      </c>
      <c r="AN8" s="42">
        <f t="shared" si="10"/>
        <v>50.4506378039176</v>
      </c>
      <c r="AO8" s="42">
        <f t="shared" si="11"/>
        <v>76.08695652173914</v>
      </c>
      <c r="AP8" s="42">
        <f t="shared" si="12"/>
        <v>146.34146341463415</v>
      </c>
      <c r="AQ8" s="42">
        <f t="shared" si="13"/>
        <v>117.56548536209552</v>
      </c>
      <c r="AR8" s="42">
        <f t="shared" si="14"/>
        <v>100.86455331412103</v>
      </c>
      <c r="AS8" s="42">
        <f t="shared" si="15"/>
        <v>148.63636363636365</v>
      </c>
      <c r="AT8" s="42">
        <f t="shared" si="16"/>
        <v>92.63157894736844</v>
      </c>
      <c r="AU8" s="42">
        <f t="shared" si="17"/>
        <v>85.36585365853661</v>
      </c>
      <c r="AV8" s="42">
        <f t="shared" si="18"/>
        <v>33.16593886462882</v>
      </c>
      <c r="AW8" s="42">
        <f t="shared" si="19"/>
        <v>126.73913043478262</v>
      </c>
      <c r="AX8" s="42">
        <f t="shared" si="20"/>
        <v>109.33333333333333</v>
      </c>
      <c r="AY8" s="42">
        <f t="shared" si="21"/>
        <v>78.30264211369095</v>
      </c>
      <c r="AZ8" s="42">
        <f t="shared" si="22"/>
        <v>100.29629629629629</v>
      </c>
      <c r="BA8" s="42">
        <f t="shared" si="23"/>
        <v>115.75070821529745</v>
      </c>
      <c r="BB8" s="42">
        <f t="shared" si="24"/>
        <v>100</v>
      </c>
      <c r="BC8" s="42">
        <f t="shared" si="25"/>
        <v>122.22222222222223</v>
      </c>
      <c r="BD8" s="42">
        <f t="shared" si="26"/>
        <v>78.30264211369095</v>
      </c>
      <c r="BE8" s="42">
        <f t="shared" si="27"/>
        <v>100.29629629629629</v>
      </c>
      <c r="BF8" s="42">
        <f t="shared" si="28"/>
        <v>115.75070821529745</v>
      </c>
      <c r="BG8" s="42">
        <f t="shared" si="29"/>
        <v>100</v>
      </c>
      <c r="BH8" s="42">
        <f t="shared" si="30"/>
        <v>122.22222222222223</v>
      </c>
      <c r="BI8" s="42">
        <f t="shared" si="31"/>
        <v>72.10682492581603</v>
      </c>
      <c r="BJ8" s="42">
        <f t="shared" si="32"/>
        <v>100.96774193548387</v>
      </c>
      <c r="BK8" s="42">
        <f t="shared" si="33"/>
        <v>61.09090909090909</v>
      </c>
      <c r="BL8" s="42">
        <f t="shared" si="34"/>
        <v>67.6923076923077</v>
      </c>
      <c r="BM8" s="42">
        <f t="shared" si="35"/>
        <v>120</v>
      </c>
      <c r="BN8" s="42">
        <f t="shared" si="36"/>
        <v>110.01187178472497</v>
      </c>
      <c r="BO8" s="42">
        <f t="shared" si="37"/>
        <v>100</v>
      </c>
      <c r="BP8" s="42">
        <f t="shared" si="38"/>
        <v>100</v>
      </c>
      <c r="BQ8" s="42">
        <f t="shared" si="39"/>
        <v>71.22411842817095</v>
      </c>
      <c r="BR8" s="105">
        <f t="shared" si="40"/>
        <v>0.21998325610645142</v>
      </c>
      <c r="BS8" s="42">
        <f t="shared" si="41"/>
        <v>38.63636363636363</v>
      </c>
    </row>
    <row r="9" spans="1:71" s="37" customFormat="1" ht="9.75">
      <c r="A9" s="39">
        <v>37438</v>
      </c>
      <c r="B9" s="37">
        <v>1342</v>
      </c>
      <c r="C9" s="37">
        <f t="shared" si="6"/>
        <v>59.291331624988956</v>
      </c>
      <c r="D9" s="38">
        <v>8.8</v>
      </c>
      <c r="E9" s="38">
        <f t="shared" si="7"/>
        <v>0.38879561721304234</v>
      </c>
      <c r="F9" s="37">
        <v>3.5</v>
      </c>
      <c r="G9" s="38">
        <v>12</v>
      </c>
      <c r="H9" s="37">
        <v>76.3</v>
      </c>
      <c r="I9" s="48">
        <v>35</v>
      </c>
      <c r="J9" s="37">
        <v>105.54</v>
      </c>
      <c r="K9" s="38">
        <v>8.8</v>
      </c>
      <c r="L9" s="1">
        <v>0.07</v>
      </c>
      <c r="M9" s="37">
        <v>30.38</v>
      </c>
      <c r="N9" s="37">
        <v>11.66</v>
      </c>
      <c r="O9" s="37">
        <v>0.82</v>
      </c>
      <c r="P9" s="37">
        <v>48.9</v>
      </c>
      <c r="Q9" s="37">
        <v>1354</v>
      </c>
      <c r="R9" s="37">
        <v>2043</v>
      </c>
      <c r="S9" s="37">
        <v>1</v>
      </c>
      <c r="T9" s="37">
        <v>110</v>
      </c>
      <c r="U9" s="37">
        <f t="shared" si="0"/>
        <v>48.9</v>
      </c>
      <c r="V9" s="37">
        <f t="shared" si="1"/>
        <v>1354</v>
      </c>
      <c r="W9" s="37">
        <f t="shared" si="2"/>
        <v>2043</v>
      </c>
      <c r="X9" s="1">
        <f t="shared" si="3"/>
        <v>1</v>
      </c>
      <c r="Y9" s="37">
        <f t="shared" si="4"/>
        <v>110</v>
      </c>
      <c r="Z9" s="37">
        <v>0.243</v>
      </c>
      <c r="AA9" s="37">
        <v>3.13</v>
      </c>
      <c r="AB9" s="37">
        <v>3.36</v>
      </c>
      <c r="AC9" s="47">
        <v>1.76</v>
      </c>
      <c r="AD9" s="38">
        <v>24</v>
      </c>
      <c r="AE9" s="41">
        <v>250.2</v>
      </c>
      <c r="AF9" s="42">
        <v>1</v>
      </c>
      <c r="AG9" s="42">
        <v>1</v>
      </c>
      <c r="AH9" s="37">
        <v>151.86</v>
      </c>
      <c r="AI9" s="37">
        <v>22.634</v>
      </c>
      <c r="AJ9" s="37">
        <f t="shared" si="8"/>
        <v>0.04418132013784572</v>
      </c>
      <c r="AK9" s="37">
        <v>0.85</v>
      </c>
      <c r="AL9" s="76"/>
      <c r="AM9" s="42">
        <f t="shared" si="9"/>
        <v>70.3801895070392</v>
      </c>
      <c r="AN9" s="42">
        <f t="shared" si="10"/>
        <v>46.58428613565284</v>
      </c>
      <c r="AO9" s="42">
        <f t="shared" si="11"/>
        <v>76.08695652173914</v>
      </c>
      <c r="AP9" s="42">
        <f t="shared" si="12"/>
        <v>146.34146341463415</v>
      </c>
      <c r="AQ9" s="42">
        <f t="shared" si="13"/>
        <v>117.56548536209552</v>
      </c>
      <c r="AR9" s="42">
        <f t="shared" si="14"/>
        <v>100.86455331412103</v>
      </c>
      <c r="AS9" s="42">
        <f t="shared" si="15"/>
        <v>141.09625668449198</v>
      </c>
      <c r="AT9" s="42">
        <f t="shared" si="16"/>
        <v>92.63157894736844</v>
      </c>
      <c r="AU9" s="42">
        <f t="shared" si="17"/>
        <v>85.36585365853661</v>
      </c>
      <c r="AV9" s="42">
        <f t="shared" si="18"/>
        <v>33.16593886462882</v>
      </c>
      <c r="AW9" s="42">
        <f t="shared" si="19"/>
        <v>126.73913043478262</v>
      </c>
      <c r="AX9" s="42">
        <f t="shared" si="20"/>
        <v>109.33333333333333</v>
      </c>
      <c r="AY9" s="42">
        <f t="shared" si="21"/>
        <v>78.30264211369095</v>
      </c>
      <c r="AZ9" s="42">
        <f t="shared" si="22"/>
        <v>100.29629629629629</v>
      </c>
      <c r="BA9" s="42">
        <f t="shared" si="23"/>
        <v>115.75070821529745</v>
      </c>
      <c r="BB9" s="42">
        <f t="shared" si="24"/>
        <v>100</v>
      </c>
      <c r="BC9" s="42">
        <f t="shared" si="25"/>
        <v>122.22222222222223</v>
      </c>
      <c r="BD9" s="42">
        <f t="shared" si="26"/>
        <v>78.30264211369095</v>
      </c>
      <c r="BE9" s="42">
        <f t="shared" si="27"/>
        <v>100.29629629629629</v>
      </c>
      <c r="BF9" s="42">
        <f t="shared" si="28"/>
        <v>115.75070821529745</v>
      </c>
      <c r="BG9" s="42">
        <f t="shared" si="29"/>
        <v>100</v>
      </c>
      <c r="BH9" s="42">
        <f t="shared" si="30"/>
        <v>122.22222222222223</v>
      </c>
      <c r="BI9" s="42">
        <f t="shared" si="31"/>
        <v>72.10682492581603</v>
      </c>
      <c r="BJ9" s="42">
        <f t="shared" si="32"/>
        <v>100.96774193548387</v>
      </c>
      <c r="BK9" s="42">
        <f t="shared" si="33"/>
        <v>61.09090909090909</v>
      </c>
      <c r="BL9" s="42">
        <f t="shared" si="34"/>
        <v>67.6923076923077</v>
      </c>
      <c r="BM9" s="42">
        <f t="shared" si="35"/>
        <v>120</v>
      </c>
      <c r="BN9" s="42">
        <f t="shared" si="36"/>
        <v>110.01187178472497</v>
      </c>
      <c r="BO9" s="42">
        <f t="shared" si="37"/>
        <v>100</v>
      </c>
      <c r="BP9" s="42">
        <f t="shared" si="38"/>
        <v>100</v>
      </c>
      <c r="BQ9" s="42">
        <f t="shared" si="39"/>
        <v>74.68647027000443</v>
      </c>
      <c r="BR9" s="105">
        <f t="shared" si="40"/>
        <v>0.17311751160944208</v>
      </c>
      <c r="BS9" s="42">
        <f t="shared" si="41"/>
        <v>38.63636363636363</v>
      </c>
    </row>
    <row r="10" spans="1:71" s="37" customFormat="1" ht="9.75">
      <c r="A10" s="39">
        <v>37469</v>
      </c>
      <c r="B10" s="37">
        <v>1342</v>
      </c>
      <c r="C10" s="37">
        <f t="shared" si="6"/>
        <v>45.19735955813014</v>
      </c>
      <c r="D10" s="38">
        <v>9.9</v>
      </c>
      <c r="E10" s="38">
        <f t="shared" si="7"/>
        <v>0.3334231442812879</v>
      </c>
      <c r="F10" s="37">
        <v>3.5</v>
      </c>
      <c r="G10" s="38">
        <v>12</v>
      </c>
      <c r="H10" s="37">
        <v>74.93</v>
      </c>
      <c r="I10" s="48">
        <v>35</v>
      </c>
      <c r="J10" s="37">
        <v>110</v>
      </c>
      <c r="K10" s="38">
        <v>8.8</v>
      </c>
      <c r="L10" s="1">
        <v>0.07</v>
      </c>
      <c r="M10" s="37">
        <v>17.31</v>
      </c>
      <c r="N10" s="37">
        <v>10</v>
      </c>
      <c r="O10" s="37">
        <v>0.82</v>
      </c>
      <c r="P10" s="37">
        <v>43.35</v>
      </c>
      <c r="Q10" s="37">
        <v>1363</v>
      </c>
      <c r="R10" s="37">
        <v>2043</v>
      </c>
      <c r="S10" s="37">
        <v>1</v>
      </c>
      <c r="T10" s="37">
        <v>110</v>
      </c>
      <c r="U10" s="37">
        <f t="shared" si="0"/>
        <v>43.35</v>
      </c>
      <c r="V10" s="37">
        <f t="shared" si="1"/>
        <v>1363</v>
      </c>
      <c r="W10" s="37">
        <f t="shared" si="2"/>
        <v>2043</v>
      </c>
      <c r="X10" s="1">
        <f t="shared" si="3"/>
        <v>1</v>
      </c>
      <c r="Y10" s="37">
        <f t="shared" si="4"/>
        <v>110</v>
      </c>
      <c r="Z10" s="37">
        <v>0.24</v>
      </c>
      <c r="AA10" s="37">
        <v>3.13</v>
      </c>
      <c r="AB10" s="37">
        <v>3.36</v>
      </c>
      <c r="AC10" s="47">
        <v>1.76</v>
      </c>
      <c r="AD10" s="38">
        <v>24</v>
      </c>
      <c r="AE10" s="41">
        <v>250.2</v>
      </c>
      <c r="AF10" s="42">
        <v>1</v>
      </c>
      <c r="AG10" s="42">
        <v>1</v>
      </c>
      <c r="AH10" s="37">
        <v>160.71</v>
      </c>
      <c r="AI10" s="37">
        <v>29.692</v>
      </c>
      <c r="AJ10" s="37">
        <f t="shared" si="8"/>
        <v>0.033679105482958376</v>
      </c>
      <c r="AK10" s="37">
        <v>0.85</v>
      </c>
      <c r="AL10" s="76"/>
      <c r="AM10" s="42">
        <f t="shared" si="9"/>
        <v>53.65031689688554</v>
      </c>
      <c r="AN10" s="42">
        <f t="shared" si="10"/>
        <v>39.949728005646705</v>
      </c>
      <c r="AO10" s="42">
        <f t="shared" si="11"/>
        <v>76.08695652173914</v>
      </c>
      <c r="AP10" s="42">
        <f t="shared" si="12"/>
        <v>146.34146341463415</v>
      </c>
      <c r="AQ10" s="42">
        <f t="shared" si="13"/>
        <v>115.45454545454545</v>
      </c>
      <c r="AR10" s="42">
        <f t="shared" si="14"/>
        <v>100.86455331412103</v>
      </c>
      <c r="AS10" s="42">
        <f t="shared" si="15"/>
        <v>147.05882352941177</v>
      </c>
      <c r="AT10" s="42">
        <f t="shared" si="16"/>
        <v>92.63157894736844</v>
      </c>
      <c r="AU10" s="42">
        <f t="shared" si="17"/>
        <v>85.36585365853661</v>
      </c>
      <c r="AV10" s="42">
        <f t="shared" si="18"/>
        <v>18.897379912663755</v>
      </c>
      <c r="AW10" s="42">
        <f t="shared" si="19"/>
        <v>108.69565217391305</v>
      </c>
      <c r="AX10" s="42">
        <f t="shared" si="20"/>
        <v>109.33333333333333</v>
      </c>
      <c r="AY10" s="42">
        <f t="shared" si="21"/>
        <v>69.41553242594075</v>
      </c>
      <c r="AZ10" s="42">
        <f t="shared" si="22"/>
        <v>100.96296296296296</v>
      </c>
      <c r="BA10" s="42">
        <f t="shared" si="23"/>
        <v>115.75070821529745</v>
      </c>
      <c r="BB10" s="42">
        <f t="shared" si="24"/>
        <v>100</v>
      </c>
      <c r="BC10" s="42">
        <f t="shared" si="25"/>
        <v>122.22222222222223</v>
      </c>
      <c r="BD10" s="42">
        <f t="shared" si="26"/>
        <v>69.41553242594075</v>
      </c>
      <c r="BE10" s="42">
        <f t="shared" si="27"/>
        <v>100.96296296296296</v>
      </c>
      <c r="BF10" s="42">
        <f t="shared" si="28"/>
        <v>115.75070821529745</v>
      </c>
      <c r="BG10" s="42">
        <f t="shared" si="29"/>
        <v>100</v>
      </c>
      <c r="BH10" s="42">
        <f t="shared" si="30"/>
        <v>122.22222222222223</v>
      </c>
      <c r="BI10" s="42">
        <f t="shared" si="31"/>
        <v>71.21661721068249</v>
      </c>
      <c r="BJ10" s="42">
        <f t="shared" si="32"/>
        <v>100.96774193548387</v>
      </c>
      <c r="BK10" s="42">
        <f t="shared" si="33"/>
        <v>61.09090909090909</v>
      </c>
      <c r="BL10" s="42">
        <f t="shared" si="34"/>
        <v>67.6923076923077</v>
      </c>
      <c r="BM10" s="42">
        <f t="shared" si="35"/>
        <v>120</v>
      </c>
      <c r="BN10" s="42">
        <f t="shared" si="36"/>
        <v>110.01187178472497</v>
      </c>
      <c r="BO10" s="42">
        <f t="shared" si="37"/>
        <v>100</v>
      </c>
      <c r="BP10" s="42">
        <f t="shared" si="38"/>
        <v>100</v>
      </c>
      <c r="BQ10" s="42">
        <f t="shared" si="39"/>
        <v>79.03900063935474</v>
      </c>
      <c r="BR10" s="105">
        <f t="shared" si="40"/>
        <v>0.1319662453781528</v>
      </c>
      <c r="BS10" s="42">
        <f t="shared" si="41"/>
        <v>38.63636363636363</v>
      </c>
    </row>
    <row r="11" spans="1:71" s="37" customFormat="1" ht="9.75">
      <c r="A11" s="39">
        <v>37500</v>
      </c>
      <c r="B11" s="37">
        <v>1342</v>
      </c>
      <c r="C11" s="37">
        <f t="shared" si="6"/>
        <v>46.33977900552486</v>
      </c>
      <c r="D11" s="38">
        <v>9.9</v>
      </c>
      <c r="E11" s="38">
        <f t="shared" si="7"/>
        <v>0.3418508287292818</v>
      </c>
      <c r="F11" s="37">
        <v>4</v>
      </c>
      <c r="G11" s="38">
        <v>11</v>
      </c>
      <c r="H11" s="37">
        <v>74.93</v>
      </c>
      <c r="I11" s="48">
        <v>35</v>
      </c>
      <c r="J11" s="37">
        <v>110</v>
      </c>
      <c r="K11" s="38">
        <v>8.8</v>
      </c>
      <c r="L11" s="1">
        <v>0.07</v>
      </c>
      <c r="M11" s="37">
        <v>19.39</v>
      </c>
      <c r="N11" s="37">
        <v>10.54</v>
      </c>
      <c r="O11" s="37">
        <v>0.82</v>
      </c>
      <c r="P11" s="37">
        <v>43.35</v>
      </c>
      <c r="Q11" s="37">
        <v>1363</v>
      </c>
      <c r="R11" s="37">
        <v>2043</v>
      </c>
      <c r="S11" s="37">
        <v>1</v>
      </c>
      <c r="T11" s="37">
        <v>110</v>
      </c>
      <c r="U11" s="37">
        <f t="shared" si="0"/>
        <v>43.35</v>
      </c>
      <c r="V11" s="37">
        <f t="shared" si="1"/>
        <v>1363</v>
      </c>
      <c r="W11" s="37">
        <f t="shared" si="2"/>
        <v>2043</v>
      </c>
      <c r="X11" s="1">
        <f t="shared" si="3"/>
        <v>1</v>
      </c>
      <c r="Y11" s="37">
        <f t="shared" si="4"/>
        <v>110</v>
      </c>
      <c r="Z11" s="37">
        <v>0.24</v>
      </c>
      <c r="AA11" s="37">
        <v>3.13</v>
      </c>
      <c r="AB11" s="37">
        <v>3.36</v>
      </c>
      <c r="AC11" s="47">
        <v>1.76</v>
      </c>
      <c r="AD11" s="38">
        <v>24</v>
      </c>
      <c r="AE11" s="41">
        <v>250.2</v>
      </c>
      <c r="AF11" s="42">
        <v>1</v>
      </c>
      <c r="AG11" s="42">
        <v>1</v>
      </c>
      <c r="AH11" s="37">
        <v>165.72</v>
      </c>
      <c r="AI11" s="37">
        <v>28.96</v>
      </c>
      <c r="AJ11" s="37">
        <f t="shared" si="8"/>
        <v>0.034530386740331494</v>
      </c>
      <c r="AK11" s="37">
        <v>0.85</v>
      </c>
      <c r="AL11" s="76"/>
      <c r="AM11" s="42">
        <f t="shared" si="9"/>
        <v>55.0063953488372</v>
      </c>
      <c r="AN11" s="42">
        <f t="shared" si="10"/>
        <v>40.95950704225352</v>
      </c>
      <c r="AO11" s="42">
        <f t="shared" si="11"/>
        <v>86.95652173913044</v>
      </c>
      <c r="AP11" s="42">
        <f t="shared" si="12"/>
        <v>134.14634146341464</v>
      </c>
      <c r="AQ11" s="42">
        <f t="shared" si="13"/>
        <v>115.45454545454545</v>
      </c>
      <c r="AR11" s="42">
        <f t="shared" si="14"/>
        <v>100.86455331412103</v>
      </c>
      <c r="AS11" s="42">
        <f t="shared" si="15"/>
        <v>147.05882352941177</v>
      </c>
      <c r="AT11" s="42">
        <f t="shared" si="16"/>
        <v>92.63157894736844</v>
      </c>
      <c r="AU11" s="42">
        <f t="shared" si="17"/>
        <v>85.36585365853661</v>
      </c>
      <c r="AV11" s="42">
        <f t="shared" si="18"/>
        <v>21.16812227074236</v>
      </c>
      <c r="AW11" s="42">
        <f t="shared" si="19"/>
        <v>114.56521739130436</v>
      </c>
      <c r="AX11" s="42">
        <f t="shared" si="20"/>
        <v>109.33333333333333</v>
      </c>
      <c r="AY11" s="42">
        <f t="shared" si="21"/>
        <v>69.41553242594075</v>
      </c>
      <c r="AZ11" s="42">
        <f t="shared" si="22"/>
        <v>100.96296296296296</v>
      </c>
      <c r="BA11" s="42">
        <f t="shared" si="23"/>
        <v>115.75070821529745</v>
      </c>
      <c r="BB11" s="42">
        <f t="shared" si="24"/>
        <v>100</v>
      </c>
      <c r="BC11" s="42">
        <f t="shared" si="25"/>
        <v>122.22222222222223</v>
      </c>
      <c r="BD11" s="42">
        <f t="shared" si="26"/>
        <v>69.41553242594075</v>
      </c>
      <c r="BE11" s="42">
        <f t="shared" si="27"/>
        <v>100.96296296296296</v>
      </c>
      <c r="BF11" s="42">
        <f t="shared" si="28"/>
        <v>115.75070821529745</v>
      </c>
      <c r="BG11" s="42">
        <f t="shared" si="29"/>
        <v>100</v>
      </c>
      <c r="BH11" s="42">
        <f t="shared" si="30"/>
        <v>122.22222222222223</v>
      </c>
      <c r="BI11" s="42">
        <f t="shared" si="31"/>
        <v>71.21661721068249</v>
      </c>
      <c r="BJ11" s="42">
        <f t="shared" si="32"/>
        <v>100.96774193548387</v>
      </c>
      <c r="BK11" s="42">
        <f t="shared" si="33"/>
        <v>61.09090909090909</v>
      </c>
      <c r="BL11" s="42">
        <f t="shared" si="34"/>
        <v>67.6923076923077</v>
      </c>
      <c r="BM11" s="42">
        <f t="shared" si="35"/>
        <v>120</v>
      </c>
      <c r="BN11" s="42">
        <f t="shared" si="36"/>
        <v>110.01187178472497</v>
      </c>
      <c r="BO11" s="42">
        <f t="shared" si="37"/>
        <v>100</v>
      </c>
      <c r="BP11" s="42">
        <f t="shared" si="38"/>
        <v>100</v>
      </c>
      <c r="BQ11" s="42">
        <f t="shared" si="39"/>
        <v>81.50297545861407</v>
      </c>
      <c r="BR11" s="105">
        <f t="shared" si="40"/>
        <v>0.13530185627652325</v>
      </c>
      <c r="BS11" s="42">
        <f t="shared" si="41"/>
        <v>38.63636363636363</v>
      </c>
    </row>
    <row r="12" spans="1:71" s="37" customFormat="1" ht="9.75">
      <c r="A12" s="39">
        <v>37530</v>
      </c>
      <c r="B12" s="37">
        <v>1342</v>
      </c>
      <c r="C12" s="37">
        <f t="shared" si="6"/>
        <v>49.687141323262615</v>
      </c>
      <c r="D12" s="38">
        <v>9.9</v>
      </c>
      <c r="E12" s="38">
        <f t="shared" si="7"/>
        <v>0.3665444851716095</v>
      </c>
      <c r="F12" s="37">
        <v>4</v>
      </c>
      <c r="G12" s="38">
        <v>11</v>
      </c>
      <c r="H12" s="37">
        <v>80.1</v>
      </c>
      <c r="I12" s="48">
        <v>35</v>
      </c>
      <c r="J12" s="37">
        <v>110</v>
      </c>
      <c r="K12" s="38">
        <v>8.8</v>
      </c>
      <c r="L12" s="1">
        <v>0.07</v>
      </c>
      <c r="M12" s="37">
        <v>19.39</v>
      </c>
      <c r="N12" s="37">
        <v>10.54</v>
      </c>
      <c r="O12" s="37">
        <v>0.82</v>
      </c>
      <c r="P12" s="37">
        <v>43.35</v>
      </c>
      <c r="Q12" s="37">
        <v>1363</v>
      </c>
      <c r="R12" s="37">
        <v>2043</v>
      </c>
      <c r="S12" s="37">
        <v>1</v>
      </c>
      <c r="T12" s="37">
        <v>110</v>
      </c>
      <c r="U12" s="37">
        <f t="shared" si="0"/>
        <v>43.35</v>
      </c>
      <c r="V12" s="37">
        <f t="shared" si="1"/>
        <v>1363</v>
      </c>
      <c r="W12" s="37">
        <f t="shared" si="2"/>
        <v>2043</v>
      </c>
      <c r="X12" s="1">
        <f t="shared" si="3"/>
        <v>1</v>
      </c>
      <c r="Y12" s="37">
        <f t="shared" si="4"/>
        <v>110</v>
      </c>
      <c r="Z12" s="37">
        <v>0.24</v>
      </c>
      <c r="AA12" s="37">
        <v>3.13</v>
      </c>
      <c r="AB12" s="37">
        <v>3.36</v>
      </c>
      <c r="AC12" s="47">
        <v>1.76</v>
      </c>
      <c r="AD12" s="38">
        <v>24</v>
      </c>
      <c r="AE12" s="41">
        <v>250.2</v>
      </c>
      <c r="AF12" s="42">
        <v>1</v>
      </c>
      <c r="AG12" s="42">
        <v>1</v>
      </c>
      <c r="AH12" s="37">
        <v>167.32</v>
      </c>
      <c r="AI12" s="37">
        <v>27.009</v>
      </c>
      <c r="AJ12" s="37">
        <f t="shared" si="8"/>
        <v>0.03702469547187974</v>
      </c>
      <c r="AK12" s="37">
        <v>0.85</v>
      </c>
      <c r="AL12" s="76"/>
      <c r="AM12" s="42">
        <f t="shared" si="9"/>
        <v>58.97979226562721</v>
      </c>
      <c r="AN12" s="42">
        <f t="shared" si="10"/>
        <v>43.91822444161806</v>
      </c>
      <c r="AO12" s="42">
        <f t="shared" si="11"/>
        <v>86.95652173913044</v>
      </c>
      <c r="AP12" s="42">
        <f t="shared" si="12"/>
        <v>134.14634146341464</v>
      </c>
      <c r="AQ12" s="42">
        <f t="shared" si="13"/>
        <v>123.42064714946068</v>
      </c>
      <c r="AR12" s="42">
        <f t="shared" si="14"/>
        <v>100.86455331412103</v>
      </c>
      <c r="AS12" s="42">
        <f t="shared" si="15"/>
        <v>147.05882352941177</v>
      </c>
      <c r="AT12" s="42">
        <f t="shared" si="16"/>
        <v>92.63157894736844</v>
      </c>
      <c r="AU12" s="42">
        <f t="shared" si="17"/>
        <v>85.36585365853661</v>
      </c>
      <c r="AV12" s="42">
        <f t="shared" si="18"/>
        <v>21.16812227074236</v>
      </c>
      <c r="AW12" s="42">
        <f t="shared" si="19"/>
        <v>114.56521739130436</v>
      </c>
      <c r="AX12" s="42">
        <f t="shared" si="20"/>
        <v>109.33333333333333</v>
      </c>
      <c r="AY12" s="42">
        <f t="shared" si="21"/>
        <v>69.41553242594075</v>
      </c>
      <c r="AZ12" s="42">
        <f t="shared" si="22"/>
        <v>100.96296296296296</v>
      </c>
      <c r="BA12" s="42">
        <f t="shared" si="23"/>
        <v>115.75070821529745</v>
      </c>
      <c r="BB12" s="42">
        <f t="shared" si="24"/>
        <v>100</v>
      </c>
      <c r="BC12" s="42">
        <f t="shared" si="25"/>
        <v>122.22222222222223</v>
      </c>
      <c r="BD12" s="42">
        <f t="shared" si="26"/>
        <v>69.41553242594075</v>
      </c>
      <c r="BE12" s="42">
        <f t="shared" si="27"/>
        <v>100.96296296296296</v>
      </c>
      <c r="BF12" s="42">
        <f t="shared" si="28"/>
        <v>115.75070821529745</v>
      </c>
      <c r="BG12" s="42">
        <f t="shared" si="29"/>
        <v>100</v>
      </c>
      <c r="BH12" s="42">
        <f t="shared" si="30"/>
        <v>122.22222222222223</v>
      </c>
      <c r="BI12" s="42">
        <f t="shared" si="31"/>
        <v>71.21661721068249</v>
      </c>
      <c r="BJ12" s="42">
        <f t="shared" si="32"/>
        <v>100.96774193548387</v>
      </c>
      <c r="BK12" s="42">
        <f t="shared" si="33"/>
        <v>61.09090909090909</v>
      </c>
      <c r="BL12" s="42">
        <f t="shared" si="34"/>
        <v>67.6923076923077</v>
      </c>
      <c r="BM12" s="42">
        <f t="shared" si="35"/>
        <v>120</v>
      </c>
      <c r="BN12" s="42">
        <f t="shared" si="36"/>
        <v>110.01187178472497</v>
      </c>
      <c r="BO12" s="42">
        <f t="shared" si="37"/>
        <v>100</v>
      </c>
      <c r="BP12" s="42">
        <f t="shared" si="38"/>
        <v>100</v>
      </c>
      <c r="BQ12" s="42">
        <f t="shared" si="39"/>
        <v>82.28987360448531</v>
      </c>
      <c r="BR12" s="105">
        <f t="shared" si="40"/>
        <v>0.14507541033611432</v>
      </c>
      <c r="BS12" s="42">
        <f t="shared" si="41"/>
        <v>38.63636363636363</v>
      </c>
    </row>
    <row r="13" spans="1:71" s="37" customFormat="1" ht="9.75">
      <c r="A13" s="39">
        <v>37561</v>
      </c>
      <c r="B13" s="37">
        <v>1342</v>
      </c>
      <c r="C13" s="37">
        <f t="shared" si="6"/>
        <v>49.36364305157066</v>
      </c>
      <c r="D13" s="38">
        <v>9.9</v>
      </c>
      <c r="E13" s="38">
        <f t="shared" si="7"/>
        <v>0.36415802251158685</v>
      </c>
      <c r="F13" s="37">
        <v>4</v>
      </c>
      <c r="G13" s="38">
        <v>11</v>
      </c>
      <c r="H13" s="37">
        <v>80.1</v>
      </c>
      <c r="I13" s="48">
        <v>35</v>
      </c>
      <c r="J13" s="37">
        <v>110</v>
      </c>
      <c r="K13" s="38">
        <v>8.8</v>
      </c>
      <c r="L13" s="1">
        <v>0.07</v>
      </c>
      <c r="M13" s="37">
        <v>19.39</v>
      </c>
      <c r="N13" s="37">
        <v>10.54</v>
      </c>
      <c r="O13" s="37">
        <v>0.82</v>
      </c>
      <c r="P13" s="37">
        <v>43.35</v>
      </c>
      <c r="Q13" s="37">
        <v>1363</v>
      </c>
      <c r="R13" s="37">
        <v>2043</v>
      </c>
      <c r="S13" s="37">
        <v>1</v>
      </c>
      <c r="T13" s="37">
        <v>110</v>
      </c>
      <c r="U13" s="37">
        <f t="shared" si="0"/>
        <v>43.35</v>
      </c>
      <c r="V13" s="37">
        <f t="shared" si="1"/>
        <v>1363</v>
      </c>
      <c r="W13" s="37">
        <f t="shared" si="2"/>
        <v>2043</v>
      </c>
      <c r="X13" s="1">
        <f t="shared" si="3"/>
        <v>1</v>
      </c>
      <c r="Y13" s="37">
        <f t="shared" si="4"/>
        <v>110</v>
      </c>
      <c r="Z13" s="37">
        <v>0.24</v>
      </c>
      <c r="AA13" s="37">
        <v>3.13</v>
      </c>
      <c r="AB13" s="37">
        <v>3.36</v>
      </c>
      <c r="AC13" s="47">
        <v>1.76</v>
      </c>
      <c r="AD13" s="38">
        <v>24</v>
      </c>
      <c r="AE13" s="41">
        <v>250.2</v>
      </c>
      <c r="AF13" s="42">
        <v>1</v>
      </c>
      <c r="AG13" s="42">
        <v>1</v>
      </c>
      <c r="AH13" s="37">
        <v>168.04</v>
      </c>
      <c r="AI13" s="37">
        <v>27.186</v>
      </c>
      <c r="AJ13" s="37">
        <f t="shared" si="8"/>
        <v>0.036783638637534026</v>
      </c>
      <c r="AK13" s="37">
        <v>0.85</v>
      </c>
      <c r="AL13" s="76"/>
      <c r="AM13" s="42">
        <f t="shared" si="9"/>
        <v>58.59579229391325</v>
      </c>
      <c r="AN13" s="42">
        <f t="shared" si="10"/>
        <v>43.63228588036718</v>
      </c>
      <c r="AO13" s="42">
        <f t="shared" si="11"/>
        <v>86.95652173913044</v>
      </c>
      <c r="AP13" s="42">
        <f t="shared" si="12"/>
        <v>134.14634146341464</v>
      </c>
      <c r="AQ13" s="42">
        <f t="shared" si="13"/>
        <v>123.42064714946068</v>
      </c>
      <c r="AR13" s="42">
        <f t="shared" si="14"/>
        <v>100.86455331412103</v>
      </c>
      <c r="AS13" s="42">
        <f t="shared" si="15"/>
        <v>147.05882352941177</v>
      </c>
      <c r="AT13" s="42">
        <f t="shared" si="16"/>
        <v>92.63157894736844</v>
      </c>
      <c r="AU13" s="42">
        <f t="shared" si="17"/>
        <v>85.36585365853661</v>
      </c>
      <c r="AV13" s="42">
        <f t="shared" si="18"/>
        <v>21.16812227074236</v>
      </c>
      <c r="AW13" s="42">
        <f t="shared" si="19"/>
        <v>114.56521739130436</v>
      </c>
      <c r="AX13" s="42">
        <f t="shared" si="20"/>
        <v>109.33333333333333</v>
      </c>
      <c r="AY13" s="42">
        <f t="shared" si="21"/>
        <v>69.41553242594075</v>
      </c>
      <c r="AZ13" s="42">
        <f t="shared" si="22"/>
        <v>100.96296296296296</v>
      </c>
      <c r="BA13" s="42">
        <f t="shared" si="23"/>
        <v>115.75070821529745</v>
      </c>
      <c r="BB13" s="42">
        <f t="shared" si="24"/>
        <v>100</v>
      </c>
      <c r="BC13" s="42">
        <f t="shared" si="25"/>
        <v>122.22222222222223</v>
      </c>
      <c r="BD13" s="42">
        <f t="shared" si="26"/>
        <v>69.41553242594075</v>
      </c>
      <c r="BE13" s="42">
        <f t="shared" si="27"/>
        <v>100.96296296296296</v>
      </c>
      <c r="BF13" s="42">
        <f t="shared" si="28"/>
        <v>115.75070821529745</v>
      </c>
      <c r="BG13" s="42">
        <f t="shared" si="29"/>
        <v>100</v>
      </c>
      <c r="BH13" s="42">
        <f t="shared" si="30"/>
        <v>122.22222222222223</v>
      </c>
      <c r="BI13" s="42">
        <f t="shared" si="31"/>
        <v>71.21661721068249</v>
      </c>
      <c r="BJ13" s="42">
        <f t="shared" si="32"/>
        <v>100.96774193548387</v>
      </c>
      <c r="BK13" s="42">
        <f t="shared" si="33"/>
        <v>61.09090909090909</v>
      </c>
      <c r="BL13" s="42">
        <f t="shared" si="34"/>
        <v>67.6923076923077</v>
      </c>
      <c r="BM13" s="42">
        <f t="shared" si="35"/>
        <v>120</v>
      </c>
      <c r="BN13" s="42">
        <f t="shared" si="36"/>
        <v>110.01187178472497</v>
      </c>
      <c r="BO13" s="42">
        <f t="shared" si="37"/>
        <v>100</v>
      </c>
      <c r="BP13" s="42">
        <f t="shared" si="38"/>
        <v>100</v>
      </c>
      <c r="BQ13" s="42">
        <f t="shared" si="39"/>
        <v>82.64397777012738</v>
      </c>
      <c r="BR13" s="105">
        <f t="shared" si="40"/>
        <v>0.14413086727610214</v>
      </c>
      <c r="BS13" s="42">
        <f t="shared" si="41"/>
        <v>38.63636363636363</v>
      </c>
    </row>
    <row r="14" spans="1:71" s="37" customFormat="1" ht="9.75">
      <c r="A14" s="39">
        <v>37591</v>
      </c>
      <c r="B14" s="37">
        <v>1342</v>
      </c>
      <c r="C14" s="37">
        <f t="shared" si="6"/>
        <v>49.24770642201835</v>
      </c>
      <c r="D14" s="38">
        <v>9.9</v>
      </c>
      <c r="E14" s="38">
        <f t="shared" si="7"/>
        <v>0.363302752293578</v>
      </c>
      <c r="F14" s="37">
        <v>4</v>
      </c>
      <c r="G14" s="38">
        <v>11</v>
      </c>
      <c r="H14" s="37">
        <v>73</v>
      </c>
      <c r="I14" s="48">
        <v>35</v>
      </c>
      <c r="J14" s="37">
        <v>113.87</v>
      </c>
      <c r="K14" s="38">
        <v>8.8</v>
      </c>
      <c r="L14" s="1">
        <v>0.07</v>
      </c>
      <c r="M14" s="37">
        <v>26.74</v>
      </c>
      <c r="N14" s="37">
        <v>8.62</v>
      </c>
      <c r="O14" s="37">
        <v>0.82</v>
      </c>
      <c r="P14" s="37">
        <v>43.35</v>
      </c>
      <c r="Q14" s="37">
        <v>1363</v>
      </c>
      <c r="R14" s="37">
        <v>2043</v>
      </c>
      <c r="S14" s="37">
        <v>1</v>
      </c>
      <c r="T14" s="37">
        <v>110</v>
      </c>
      <c r="U14" s="37">
        <f t="shared" si="0"/>
        <v>43.35</v>
      </c>
      <c r="V14" s="37">
        <f t="shared" si="1"/>
        <v>1363</v>
      </c>
      <c r="W14" s="37">
        <f t="shared" si="2"/>
        <v>2043</v>
      </c>
      <c r="X14" s="1">
        <f t="shared" si="3"/>
        <v>1</v>
      </c>
      <c r="Y14" s="37">
        <f t="shared" si="4"/>
        <v>110</v>
      </c>
      <c r="Z14" s="37">
        <v>0.24</v>
      </c>
      <c r="AA14" s="37">
        <v>3.13</v>
      </c>
      <c r="AB14" s="37">
        <v>3.36</v>
      </c>
      <c r="AC14" s="47">
        <v>1.76</v>
      </c>
      <c r="AD14" s="38">
        <v>24</v>
      </c>
      <c r="AE14" s="41">
        <v>250.2</v>
      </c>
      <c r="AF14" s="42">
        <v>1</v>
      </c>
      <c r="AG14" s="42">
        <v>1</v>
      </c>
      <c r="AH14" s="37">
        <v>170.15</v>
      </c>
      <c r="AI14" s="37">
        <v>27.25</v>
      </c>
      <c r="AJ14" s="37">
        <f t="shared" si="8"/>
        <v>0.03669724770642202</v>
      </c>
      <c r="AK14" s="37">
        <v>0.85</v>
      </c>
      <c r="AL14" s="76"/>
      <c r="AM14" s="42">
        <f t="shared" si="9"/>
        <v>58.45817281843396</v>
      </c>
      <c r="AN14" s="42">
        <f t="shared" si="10"/>
        <v>43.529810052978426</v>
      </c>
      <c r="AO14" s="42">
        <f t="shared" si="11"/>
        <v>86.95652173913044</v>
      </c>
      <c r="AP14" s="42">
        <f t="shared" si="12"/>
        <v>134.14634146341464</v>
      </c>
      <c r="AQ14" s="42">
        <f t="shared" si="13"/>
        <v>112.48073959938365</v>
      </c>
      <c r="AR14" s="42">
        <f t="shared" si="14"/>
        <v>100.86455331412103</v>
      </c>
      <c r="AS14" s="42">
        <f t="shared" si="15"/>
        <v>152.23262032085563</v>
      </c>
      <c r="AT14" s="42">
        <f t="shared" si="16"/>
        <v>92.63157894736844</v>
      </c>
      <c r="AU14" s="42">
        <f t="shared" si="17"/>
        <v>85.36585365853661</v>
      </c>
      <c r="AV14" s="42">
        <f t="shared" si="18"/>
        <v>29.19213973799127</v>
      </c>
      <c r="AW14" s="42">
        <f t="shared" si="19"/>
        <v>93.69565217391303</v>
      </c>
      <c r="AX14" s="42">
        <f t="shared" si="20"/>
        <v>109.33333333333333</v>
      </c>
      <c r="AY14" s="42">
        <f t="shared" si="21"/>
        <v>69.41553242594075</v>
      </c>
      <c r="AZ14" s="42">
        <f t="shared" si="22"/>
        <v>100.96296296296296</v>
      </c>
      <c r="BA14" s="42">
        <f t="shared" si="23"/>
        <v>115.75070821529745</v>
      </c>
      <c r="BB14" s="42">
        <f t="shared" si="24"/>
        <v>100</v>
      </c>
      <c r="BC14" s="42">
        <f t="shared" si="25"/>
        <v>122.22222222222223</v>
      </c>
      <c r="BD14" s="42">
        <f t="shared" si="26"/>
        <v>69.41553242594075</v>
      </c>
      <c r="BE14" s="42">
        <f t="shared" si="27"/>
        <v>100.96296296296296</v>
      </c>
      <c r="BF14" s="42">
        <f t="shared" si="28"/>
        <v>115.75070821529745</v>
      </c>
      <c r="BG14" s="42">
        <f t="shared" si="29"/>
        <v>100</v>
      </c>
      <c r="BH14" s="42">
        <f t="shared" si="30"/>
        <v>122.22222222222223</v>
      </c>
      <c r="BI14" s="42">
        <f t="shared" si="31"/>
        <v>71.21661721068249</v>
      </c>
      <c r="BJ14" s="42">
        <f t="shared" si="32"/>
        <v>100.96774193548387</v>
      </c>
      <c r="BK14" s="42">
        <f t="shared" si="33"/>
        <v>61.09090909090909</v>
      </c>
      <c r="BL14" s="42">
        <f t="shared" si="34"/>
        <v>67.6923076923077</v>
      </c>
      <c r="BM14" s="42">
        <f t="shared" si="35"/>
        <v>120</v>
      </c>
      <c r="BN14" s="42">
        <f t="shared" si="36"/>
        <v>110.01187178472497</v>
      </c>
      <c r="BO14" s="42">
        <f t="shared" si="37"/>
        <v>100</v>
      </c>
      <c r="BP14" s="42">
        <f t="shared" si="38"/>
        <v>100</v>
      </c>
      <c r="BQ14" s="42">
        <f t="shared" si="39"/>
        <v>83.68169969999508</v>
      </c>
      <c r="BR14" s="105">
        <f t="shared" si="40"/>
        <v>0.14379235808323348</v>
      </c>
      <c r="BS14" s="42">
        <f t="shared" si="41"/>
        <v>38.63636363636363</v>
      </c>
    </row>
    <row r="15" spans="1:71" s="37" customFormat="1" ht="9.75">
      <c r="A15" s="39">
        <v>37622</v>
      </c>
      <c r="B15" s="49">
        <v>1382</v>
      </c>
      <c r="C15" s="37">
        <f t="shared" si="6"/>
        <v>49.68184922888881</v>
      </c>
      <c r="D15" s="88">
        <v>11.2</v>
      </c>
      <c r="E15" s="38">
        <f t="shared" si="7"/>
        <v>0.4026314843441061</v>
      </c>
      <c r="F15" s="37">
        <v>4.5</v>
      </c>
      <c r="G15" s="38">
        <v>11.25</v>
      </c>
      <c r="H15" s="48">
        <v>70.13</v>
      </c>
      <c r="I15" s="48">
        <v>35</v>
      </c>
      <c r="J15" s="40">
        <v>113.74</v>
      </c>
      <c r="K15" s="41">
        <v>8.68</v>
      </c>
      <c r="L15" s="1">
        <v>0.07</v>
      </c>
      <c r="M15" s="1">
        <v>26.74</v>
      </c>
      <c r="N15" s="37">
        <v>17.7</v>
      </c>
      <c r="O15" s="38">
        <v>0.65</v>
      </c>
      <c r="P15" s="38">
        <v>43.35</v>
      </c>
      <c r="Q15" s="37">
        <v>1363</v>
      </c>
      <c r="R15" s="37">
        <v>2043</v>
      </c>
      <c r="S15" s="37">
        <v>1</v>
      </c>
      <c r="T15" s="37">
        <v>90</v>
      </c>
      <c r="U15" s="37">
        <f>P15</f>
        <v>43.35</v>
      </c>
      <c r="V15" s="37">
        <f>Q15</f>
        <v>1363</v>
      </c>
      <c r="W15" s="37">
        <f>R15</f>
        <v>2043</v>
      </c>
      <c r="X15" s="1">
        <f>S15</f>
        <v>1</v>
      </c>
      <c r="Y15" s="37">
        <f>T15</f>
        <v>90</v>
      </c>
      <c r="Z15" s="47">
        <v>0.24</v>
      </c>
      <c r="AA15" s="50">
        <v>2.6</v>
      </c>
      <c r="AB15" s="50">
        <v>3.1</v>
      </c>
      <c r="AC15" s="50">
        <v>2.1</v>
      </c>
      <c r="AD15" s="1">
        <v>22</v>
      </c>
      <c r="AE15" s="41">
        <v>250.2</v>
      </c>
      <c r="AF15" s="42">
        <v>1</v>
      </c>
      <c r="AG15" s="42">
        <v>1</v>
      </c>
      <c r="AH15" s="42">
        <v>173.33</v>
      </c>
      <c r="AI15" s="58">
        <v>27.817</v>
      </c>
      <c r="AJ15" s="37">
        <f t="shared" si="8"/>
        <v>0.0359492396735809</v>
      </c>
      <c r="AK15" s="58">
        <v>0.9346802315131035</v>
      </c>
      <c r="AL15" s="77"/>
      <c r="AM15" s="42">
        <f t="shared" si="9"/>
        <v>58.973510426533544</v>
      </c>
      <c r="AN15" s="42">
        <f t="shared" si="10"/>
        <v>48.24205686359593</v>
      </c>
      <c r="AO15" s="42">
        <f t="shared" si="11"/>
        <v>97.82608695652175</v>
      </c>
      <c r="AP15" s="42">
        <f t="shared" si="12"/>
        <v>137.19512195121953</v>
      </c>
      <c r="AQ15" s="42">
        <f t="shared" si="13"/>
        <v>108.05855161787365</v>
      </c>
      <c r="AR15" s="42">
        <f t="shared" si="14"/>
        <v>100.86455331412103</v>
      </c>
      <c r="AS15" s="42">
        <f t="shared" si="15"/>
        <v>152.05882352941177</v>
      </c>
      <c r="AT15" s="42">
        <f t="shared" si="16"/>
        <v>91.36842105263158</v>
      </c>
      <c r="AU15" s="42">
        <f t="shared" si="17"/>
        <v>85.36585365853661</v>
      </c>
      <c r="AV15" s="42">
        <f t="shared" si="18"/>
        <v>29.19213973799127</v>
      </c>
      <c r="AW15" s="42">
        <f t="shared" si="19"/>
        <v>192.3913043478261</v>
      </c>
      <c r="AX15" s="42">
        <f t="shared" si="20"/>
        <v>86.66666666666667</v>
      </c>
      <c r="AY15" s="42">
        <f t="shared" si="21"/>
        <v>69.41553242594075</v>
      </c>
      <c r="AZ15" s="42">
        <f t="shared" si="22"/>
        <v>100.96296296296296</v>
      </c>
      <c r="BA15" s="42">
        <f t="shared" si="23"/>
        <v>115.75070821529745</v>
      </c>
      <c r="BB15" s="42">
        <f t="shared" si="24"/>
        <v>100</v>
      </c>
      <c r="BC15" s="42">
        <f t="shared" si="25"/>
        <v>100</v>
      </c>
      <c r="BD15" s="42">
        <f t="shared" si="26"/>
        <v>69.41553242594075</v>
      </c>
      <c r="BE15" s="42">
        <f t="shared" si="27"/>
        <v>100.96296296296296</v>
      </c>
      <c r="BF15" s="42">
        <f t="shared" si="28"/>
        <v>115.75070821529745</v>
      </c>
      <c r="BG15" s="42">
        <f t="shared" si="29"/>
        <v>100</v>
      </c>
      <c r="BH15" s="42">
        <f t="shared" si="30"/>
        <v>100</v>
      </c>
      <c r="BI15" s="42">
        <f t="shared" si="31"/>
        <v>71.21661721068249</v>
      </c>
      <c r="BJ15" s="42">
        <f t="shared" si="32"/>
        <v>83.87096774193549</v>
      </c>
      <c r="BK15" s="42">
        <f t="shared" si="33"/>
        <v>56.36363636363637</v>
      </c>
      <c r="BL15" s="42">
        <f t="shared" si="34"/>
        <v>80.76923076923076</v>
      </c>
      <c r="BM15" s="42">
        <f t="shared" si="35"/>
        <v>110</v>
      </c>
      <c r="BN15" s="42">
        <f t="shared" si="36"/>
        <v>110.01187178472497</v>
      </c>
      <c r="BO15" s="42">
        <f t="shared" si="37"/>
        <v>100</v>
      </c>
      <c r="BP15" s="42">
        <f t="shared" si="38"/>
        <v>100</v>
      </c>
      <c r="BQ15" s="42">
        <f t="shared" si="39"/>
        <v>85.24565976491418</v>
      </c>
      <c r="BR15" s="105">
        <f t="shared" si="40"/>
        <v>0.14086140697300614</v>
      </c>
      <c r="BS15" s="42">
        <f t="shared" si="41"/>
        <v>42.48546506877743</v>
      </c>
    </row>
    <row r="16" spans="1:71" s="37" customFormat="1" ht="9.75">
      <c r="A16" s="39">
        <v>37653</v>
      </c>
      <c r="B16" s="49">
        <v>1382</v>
      </c>
      <c r="C16" s="37">
        <f t="shared" si="6"/>
        <v>48.49122807017544</v>
      </c>
      <c r="D16" s="88">
        <v>13.4</v>
      </c>
      <c r="E16" s="38">
        <f t="shared" si="7"/>
        <v>0.47017543859649125</v>
      </c>
      <c r="F16" s="37">
        <v>5</v>
      </c>
      <c r="G16" s="38">
        <v>11.25</v>
      </c>
      <c r="H16" s="48">
        <v>73.77</v>
      </c>
      <c r="I16" s="48">
        <v>32.49</v>
      </c>
      <c r="J16" s="40">
        <v>109.26</v>
      </c>
      <c r="K16" s="41">
        <v>8.68</v>
      </c>
      <c r="L16" s="1">
        <v>0.08</v>
      </c>
      <c r="M16" s="1">
        <v>26.74</v>
      </c>
      <c r="N16" s="37">
        <v>17.7</v>
      </c>
      <c r="O16" s="38">
        <v>0.65</v>
      </c>
      <c r="P16" s="38">
        <v>43.35</v>
      </c>
      <c r="Q16" s="37">
        <v>1363</v>
      </c>
      <c r="R16" s="37">
        <v>2043</v>
      </c>
      <c r="S16" s="37">
        <v>1</v>
      </c>
      <c r="T16" s="37">
        <v>90</v>
      </c>
      <c r="U16" s="37">
        <f aca="true" t="shared" si="42" ref="U16:U26">P16</f>
        <v>43.35</v>
      </c>
      <c r="V16" s="37">
        <f aca="true" t="shared" si="43" ref="V16:V26">Q16</f>
        <v>1363</v>
      </c>
      <c r="W16" s="37">
        <f aca="true" t="shared" si="44" ref="W16:W26">R16</f>
        <v>2043</v>
      </c>
      <c r="X16" s="1">
        <f aca="true" t="shared" si="45" ref="X16:X26">S16</f>
        <v>1</v>
      </c>
      <c r="Y16" s="37">
        <f aca="true" t="shared" si="46" ref="Y16:Y26">T16</f>
        <v>90</v>
      </c>
      <c r="Z16" s="47">
        <v>0.238</v>
      </c>
      <c r="AA16" s="50">
        <v>2.6</v>
      </c>
      <c r="AB16" s="50">
        <v>3.1</v>
      </c>
      <c r="AC16" s="50">
        <v>2</v>
      </c>
      <c r="AD16" s="1">
        <v>22</v>
      </c>
      <c r="AE16" s="41">
        <v>237.61</v>
      </c>
      <c r="AF16" s="42">
        <v>1</v>
      </c>
      <c r="AG16" s="42">
        <v>1</v>
      </c>
      <c r="AH16" s="42">
        <v>175.68</v>
      </c>
      <c r="AI16" s="58">
        <v>28.5</v>
      </c>
      <c r="AJ16" s="37">
        <f t="shared" si="8"/>
        <v>0.03508771929824561</v>
      </c>
      <c r="AK16" s="58">
        <v>0.9122807017543859</v>
      </c>
      <c r="AL16" s="77"/>
      <c r="AM16" s="42">
        <f t="shared" si="9"/>
        <v>57.56021542227662</v>
      </c>
      <c r="AN16" s="42">
        <f t="shared" si="10"/>
        <v>56.33496417099086</v>
      </c>
      <c r="AO16" s="42">
        <f t="shared" si="11"/>
        <v>108.69565217391305</v>
      </c>
      <c r="AP16" s="42">
        <f t="shared" si="12"/>
        <v>137.19512195121953</v>
      </c>
      <c r="AQ16" s="42">
        <f t="shared" si="13"/>
        <v>113.66718027734976</v>
      </c>
      <c r="AR16" s="42">
        <f t="shared" si="14"/>
        <v>93.63112391930835</v>
      </c>
      <c r="AS16" s="42">
        <f t="shared" si="15"/>
        <v>146.06951871657753</v>
      </c>
      <c r="AT16" s="42">
        <f t="shared" si="16"/>
        <v>91.36842105263158</v>
      </c>
      <c r="AU16" s="42">
        <f t="shared" si="17"/>
        <v>97.56097560975611</v>
      </c>
      <c r="AV16" s="42">
        <f t="shared" si="18"/>
        <v>29.19213973799127</v>
      </c>
      <c r="AW16" s="42">
        <f t="shared" si="19"/>
        <v>192.3913043478261</v>
      </c>
      <c r="AX16" s="42">
        <f t="shared" si="20"/>
        <v>86.66666666666667</v>
      </c>
      <c r="AY16" s="42">
        <f t="shared" si="21"/>
        <v>69.41553242594075</v>
      </c>
      <c r="AZ16" s="42">
        <f t="shared" si="22"/>
        <v>100.96296296296296</v>
      </c>
      <c r="BA16" s="42">
        <f t="shared" si="23"/>
        <v>115.75070821529745</v>
      </c>
      <c r="BB16" s="42">
        <f t="shared" si="24"/>
        <v>100</v>
      </c>
      <c r="BC16" s="42">
        <f t="shared" si="25"/>
        <v>100</v>
      </c>
      <c r="BD16" s="42">
        <f t="shared" si="26"/>
        <v>69.41553242594075</v>
      </c>
      <c r="BE16" s="42">
        <f t="shared" si="27"/>
        <v>100.96296296296296</v>
      </c>
      <c r="BF16" s="42">
        <f t="shared" si="28"/>
        <v>115.75070821529745</v>
      </c>
      <c r="BG16" s="42">
        <f t="shared" si="29"/>
        <v>100</v>
      </c>
      <c r="BH16" s="42">
        <f t="shared" si="30"/>
        <v>100</v>
      </c>
      <c r="BI16" s="42">
        <f t="shared" si="31"/>
        <v>70.62314540059346</v>
      </c>
      <c r="BJ16" s="42">
        <f t="shared" si="32"/>
        <v>83.87096774193549</v>
      </c>
      <c r="BK16" s="42">
        <f t="shared" si="33"/>
        <v>56.36363636363637</v>
      </c>
      <c r="BL16" s="42">
        <f t="shared" si="34"/>
        <v>76.92307692307692</v>
      </c>
      <c r="BM16" s="42">
        <f t="shared" si="35"/>
        <v>110</v>
      </c>
      <c r="BN16" s="42">
        <f t="shared" si="36"/>
        <v>104.47610253704437</v>
      </c>
      <c r="BO16" s="42">
        <f t="shared" si="37"/>
        <v>100</v>
      </c>
      <c r="BP16" s="42">
        <f t="shared" si="38"/>
        <v>100</v>
      </c>
      <c r="BQ16" s="42">
        <f t="shared" si="39"/>
        <v>86.40141641666256</v>
      </c>
      <c r="BR16" s="105">
        <f t="shared" si="40"/>
        <v>0.13748567571116183</v>
      </c>
      <c r="BS16" s="42">
        <f t="shared" si="41"/>
        <v>41.467304625199354</v>
      </c>
    </row>
    <row r="17" spans="1:71" s="37" customFormat="1" ht="9.75">
      <c r="A17" s="39">
        <v>37681</v>
      </c>
      <c r="B17" s="49">
        <v>1382</v>
      </c>
      <c r="C17" s="37">
        <f t="shared" si="6"/>
        <v>48.09633187165031</v>
      </c>
      <c r="D17" s="88">
        <v>13.4</v>
      </c>
      <c r="E17" s="38">
        <f t="shared" si="7"/>
        <v>0.46634648848054566</v>
      </c>
      <c r="F17" s="37">
        <v>5</v>
      </c>
      <c r="G17" s="38">
        <v>11.25</v>
      </c>
      <c r="H17" s="48">
        <v>73.77</v>
      </c>
      <c r="I17" s="48">
        <v>32.49</v>
      </c>
      <c r="J17" s="40">
        <v>109.26</v>
      </c>
      <c r="K17" s="41">
        <v>8.68</v>
      </c>
      <c r="L17" s="1">
        <v>0.08</v>
      </c>
      <c r="M17" s="1">
        <v>26.74</v>
      </c>
      <c r="N17" s="37">
        <v>17.7</v>
      </c>
      <c r="O17" s="38">
        <v>0.65</v>
      </c>
      <c r="P17" s="38">
        <v>43.35</v>
      </c>
      <c r="Q17" s="37">
        <v>1195</v>
      </c>
      <c r="R17" s="37">
        <v>2043</v>
      </c>
      <c r="S17" s="37">
        <v>1</v>
      </c>
      <c r="T17" s="37">
        <v>90</v>
      </c>
      <c r="U17" s="37">
        <f t="shared" si="42"/>
        <v>43.35</v>
      </c>
      <c r="V17" s="37">
        <f t="shared" si="43"/>
        <v>1195</v>
      </c>
      <c r="W17" s="37">
        <f t="shared" si="44"/>
        <v>2043</v>
      </c>
      <c r="X17" s="1">
        <f t="shared" si="45"/>
        <v>1</v>
      </c>
      <c r="Y17" s="37">
        <f t="shared" si="46"/>
        <v>90</v>
      </c>
      <c r="Z17" s="47">
        <v>0.238</v>
      </c>
      <c r="AA17" s="50">
        <v>2.6</v>
      </c>
      <c r="AB17" s="50">
        <v>3.1</v>
      </c>
      <c r="AC17" s="50">
        <v>2</v>
      </c>
      <c r="AD17" s="1">
        <v>22</v>
      </c>
      <c r="AE17" s="41">
        <v>234.77</v>
      </c>
      <c r="AF17" s="42">
        <v>1</v>
      </c>
      <c r="AG17" s="42">
        <v>1</v>
      </c>
      <c r="AH17" s="42">
        <v>177.86</v>
      </c>
      <c r="AI17" s="58">
        <v>28.734</v>
      </c>
      <c r="AJ17" s="37">
        <f t="shared" si="8"/>
        <v>0.03480197675227953</v>
      </c>
      <c r="AK17" s="58">
        <v>0.9048513955592677</v>
      </c>
      <c r="AL17" s="77"/>
      <c r="AM17" s="42">
        <f t="shared" si="9"/>
        <v>57.09146445099476</v>
      </c>
      <c r="AN17" s="42">
        <f t="shared" si="10"/>
        <v>55.876191232450736</v>
      </c>
      <c r="AO17" s="42">
        <f t="shared" si="11"/>
        <v>108.69565217391305</v>
      </c>
      <c r="AP17" s="42">
        <f t="shared" si="12"/>
        <v>137.19512195121953</v>
      </c>
      <c r="AQ17" s="42">
        <f t="shared" si="13"/>
        <v>113.66718027734976</v>
      </c>
      <c r="AR17" s="42">
        <f t="shared" si="14"/>
        <v>93.63112391930835</v>
      </c>
      <c r="AS17" s="42">
        <f t="shared" si="15"/>
        <v>146.06951871657753</v>
      </c>
      <c r="AT17" s="42">
        <f t="shared" si="16"/>
        <v>91.36842105263158</v>
      </c>
      <c r="AU17" s="42">
        <f t="shared" si="17"/>
        <v>97.56097560975611</v>
      </c>
      <c r="AV17" s="42">
        <f t="shared" si="18"/>
        <v>29.19213973799127</v>
      </c>
      <c r="AW17" s="42">
        <f t="shared" si="19"/>
        <v>192.3913043478261</v>
      </c>
      <c r="AX17" s="42">
        <f t="shared" si="20"/>
        <v>86.66666666666667</v>
      </c>
      <c r="AY17" s="42">
        <f t="shared" si="21"/>
        <v>69.41553242594075</v>
      </c>
      <c r="AZ17" s="42">
        <f t="shared" si="22"/>
        <v>88.51851851851852</v>
      </c>
      <c r="BA17" s="42">
        <f t="shared" si="23"/>
        <v>115.75070821529745</v>
      </c>
      <c r="BB17" s="42">
        <f t="shared" si="24"/>
        <v>100</v>
      </c>
      <c r="BC17" s="42">
        <f t="shared" si="25"/>
        <v>100</v>
      </c>
      <c r="BD17" s="42">
        <f t="shared" si="26"/>
        <v>69.41553242594075</v>
      </c>
      <c r="BE17" s="42">
        <f t="shared" si="27"/>
        <v>88.51851851851852</v>
      </c>
      <c r="BF17" s="42">
        <f t="shared" si="28"/>
        <v>115.75070821529745</v>
      </c>
      <c r="BG17" s="42">
        <f t="shared" si="29"/>
        <v>100</v>
      </c>
      <c r="BH17" s="42">
        <f t="shared" si="30"/>
        <v>100</v>
      </c>
      <c r="BI17" s="42">
        <f t="shared" si="31"/>
        <v>70.62314540059346</v>
      </c>
      <c r="BJ17" s="42">
        <f t="shared" si="32"/>
        <v>83.87096774193549</v>
      </c>
      <c r="BK17" s="42">
        <f t="shared" si="33"/>
        <v>56.36363636363637</v>
      </c>
      <c r="BL17" s="42">
        <f t="shared" si="34"/>
        <v>76.92307692307692</v>
      </c>
      <c r="BM17" s="42">
        <f t="shared" si="35"/>
        <v>110</v>
      </c>
      <c r="BN17" s="42">
        <f t="shared" si="36"/>
        <v>103.2273666622697</v>
      </c>
      <c r="BO17" s="42">
        <f t="shared" si="37"/>
        <v>100</v>
      </c>
      <c r="BP17" s="42">
        <f t="shared" si="38"/>
        <v>100</v>
      </c>
      <c r="BQ17" s="42">
        <f t="shared" si="39"/>
        <v>87.47356514041213</v>
      </c>
      <c r="BR17" s="105">
        <f t="shared" si="40"/>
        <v>0.13636603876133196</v>
      </c>
      <c r="BS17" s="42">
        <f t="shared" si="41"/>
        <v>41.12960888905762</v>
      </c>
    </row>
    <row r="18" spans="1:71" s="37" customFormat="1" ht="9.75">
      <c r="A18" s="39">
        <v>37712</v>
      </c>
      <c r="B18" s="49">
        <v>1382</v>
      </c>
      <c r="C18" s="37">
        <f t="shared" si="6"/>
        <v>48.0495097698352</v>
      </c>
      <c r="D18" s="88">
        <v>13.4</v>
      </c>
      <c r="E18" s="38">
        <f t="shared" si="7"/>
        <v>0.46589249704471175</v>
      </c>
      <c r="F18" s="37">
        <v>5</v>
      </c>
      <c r="G18" s="38">
        <v>11.25</v>
      </c>
      <c r="H18" s="48">
        <v>73.77</v>
      </c>
      <c r="I18" s="48">
        <v>32.49</v>
      </c>
      <c r="J18" s="40">
        <v>109.26</v>
      </c>
      <c r="K18" s="41">
        <v>8.68</v>
      </c>
      <c r="L18" s="1">
        <v>0.08</v>
      </c>
      <c r="M18" s="1">
        <v>26.74</v>
      </c>
      <c r="N18" s="37">
        <v>17.7</v>
      </c>
      <c r="O18" s="38">
        <v>0.65</v>
      </c>
      <c r="P18" s="38">
        <v>43.35</v>
      </c>
      <c r="Q18" s="37">
        <v>1195</v>
      </c>
      <c r="R18" s="37">
        <v>2043</v>
      </c>
      <c r="S18" s="37">
        <v>1</v>
      </c>
      <c r="T18" s="37">
        <v>90</v>
      </c>
      <c r="U18" s="37">
        <f t="shared" si="42"/>
        <v>43.35</v>
      </c>
      <c r="V18" s="37">
        <f t="shared" si="43"/>
        <v>1195</v>
      </c>
      <c r="W18" s="37">
        <f t="shared" si="44"/>
        <v>2043</v>
      </c>
      <c r="X18" s="1">
        <f t="shared" si="45"/>
        <v>1</v>
      </c>
      <c r="Y18" s="37">
        <f t="shared" si="46"/>
        <v>90</v>
      </c>
      <c r="Z18" s="47">
        <v>0.243</v>
      </c>
      <c r="AA18" s="50">
        <v>2.6</v>
      </c>
      <c r="AB18" s="50">
        <v>3.1</v>
      </c>
      <c r="AC18" s="50">
        <v>2</v>
      </c>
      <c r="AD18" s="1">
        <v>22</v>
      </c>
      <c r="AE18" s="41">
        <v>234.89</v>
      </c>
      <c r="AF18" s="42">
        <v>1</v>
      </c>
      <c r="AG18" s="42">
        <v>1</v>
      </c>
      <c r="AH18" s="42">
        <v>179.55</v>
      </c>
      <c r="AI18" s="58">
        <v>28.762</v>
      </c>
      <c r="AJ18" s="37">
        <f t="shared" si="8"/>
        <v>0.034768096794381476</v>
      </c>
      <c r="AK18" s="58">
        <v>0.9039705166539184</v>
      </c>
      <c r="AL18" s="77"/>
      <c r="AM18" s="42">
        <f t="shared" si="9"/>
        <v>57.03588552725414</v>
      </c>
      <c r="AN18" s="42">
        <f t="shared" si="10"/>
        <v>55.82179538534314</v>
      </c>
      <c r="AO18" s="42">
        <f t="shared" si="11"/>
        <v>108.69565217391305</v>
      </c>
      <c r="AP18" s="42">
        <f t="shared" si="12"/>
        <v>137.19512195121953</v>
      </c>
      <c r="AQ18" s="42">
        <f t="shared" si="13"/>
        <v>113.66718027734976</v>
      </c>
      <c r="AR18" s="42">
        <f t="shared" si="14"/>
        <v>93.63112391930835</v>
      </c>
      <c r="AS18" s="42">
        <f t="shared" si="15"/>
        <v>146.06951871657753</v>
      </c>
      <c r="AT18" s="42">
        <f t="shared" si="16"/>
        <v>91.36842105263158</v>
      </c>
      <c r="AU18" s="42">
        <f t="shared" si="17"/>
        <v>97.56097560975611</v>
      </c>
      <c r="AV18" s="42">
        <f t="shared" si="18"/>
        <v>29.19213973799127</v>
      </c>
      <c r="AW18" s="42">
        <f t="shared" si="19"/>
        <v>192.3913043478261</v>
      </c>
      <c r="AX18" s="42">
        <f t="shared" si="20"/>
        <v>86.66666666666667</v>
      </c>
      <c r="AY18" s="42">
        <f t="shared" si="21"/>
        <v>69.41553242594075</v>
      </c>
      <c r="AZ18" s="42">
        <f t="shared" si="22"/>
        <v>88.51851851851852</v>
      </c>
      <c r="BA18" s="42">
        <f t="shared" si="23"/>
        <v>115.75070821529745</v>
      </c>
      <c r="BB18" s="42">
        <f t="shared" si="24"/>
        <v>100</v>
      </c>
      <c r="BC18" s="42">
        <f t="shared" si="25"/>
        <v>100</v>
      </c>
      <c r="BD18" s="42">
        <f t="shared" si="26"/>
        <v>69.41553242594075</v>
      </c>
      <c r="BE18" s="42">
        <f t="shared" si="27"/>
        <v>88.51851851851852</v>
      </c>
      <c r="BF18" s="42">
        <f t="shared" si="28"/>
        <v>115.75070821529745</v>
      </c>
      <c r="BG18" s="42">
        <f t="shared" si="29"/>
        <v>100</v>
      </c>
      <c r="BH18" s="42">
        <f t="shared" si="30"/>
        <v>100</v>
      </c>
      <c r="BI18" s="42">
        <f t="shared" si="31"/>
        <v>72.10682492581603</v>
      </c>
      <c r="BJ18" s="42">
        <f t="shared" si="32"/>
        <v>83.87096774193549</v>
      </c>
      <c r="BK18" s="42">
        <f t="shared" si="33"/>
        <v>56.36363636363637</v>
      </c>
      <c r="BL18" s="42">
        <f t="shared" si="34"/>
        <v>76.92307692307692</v>
      </c>
      <c r="BM18" s="42">
        <f t="shared" si="35"/>
        <v>110</v>
      </c>
      <c r="BN18" s="42">
        <f t="shared" si="36"/>
        <v>103.28013014993624</v>
      </c>
      <c r="BO18" s="42">
        <f t="shared" si="37"/>
        <v>100</v>
      </c>
      <c r="BP18" s="42">
        <f t="shared" si="38"/>
        <v>100</v>
      </c>
      <c r="BQ18" s="42">
        <f t="shared" si="39"/>
        <v>88.30472630698863</v>
      </c>
      <c r="BR18" s="105">
        <f t="shared" si="40"/>
        <v>0.1362332855075486</v>
      </c>
      <c r="BS18" s="42">
        <f t="shared" si="41"/>
        <v>41.08956893881447</v>
      </c>
    </row>
    <row r="19" spans="1:71" s="37" customFormat="1" ht="9.75">
      <c r="A19" s="39">
        <v>37742</v>
      </c>
      <c r="B19" s="49">
        <v>1465</v>
      </c>
      <c r="C19" s="37">
        <f t="shared" si="6"/>
        <v>50.23316417501029</v>
      </c>
      <c r="D19" s="88">
        <v>13.4</v>
      </c>
      <c r="E19" s="38">
        <f t="shared" si="7"/>
        <v>0.45947058016732956</v>
      </c>
      <c r="F19" s="37">
        <v>5</v>
      </c>
      <c r="G19" s="38">
        <v>11.25</v>
      </c>
      <c r="H19" s="48">
        <v>73.77</v>
      </c>
      <c r="I19" s="48">
        <v>32.49</v>
      </c>
      <c r="J19" s="40">
        <v>109.26</v>
      </c>
      <c r="K19" s="41">
        <v>8.68</v>
      </c>
      <c r="L19" s="1">
        <v>0.08</v>
      </c>
      <c r="M19" s="1">
        <v>26.74</v>
      </c>
      <c r="N19" s="37">
        <v>17.7</v>
      </c>
      <c r="O19" s="38">
        <v>0.65</v>
      </c>
      <c r="P19" s="38">
        <v>43.35</v>
      </c>
      <c r="Q19" s="37">
        <v>1195</v>
      </c>
      <c r="R19" s="37">
        <v>2043</v>
      </c>
      <c r="S19" s="37">
        <v>1</v>
      </c>
      <c r="T19" s="37">
        <v>90</v>
      </c>
      <c r="U19" s="37">
        <f t="shared" si="42"/>
        <v>43.35</v>
      </c>
      <c r="V19" s="37">
        <f t="shared" si="43"/>
        <v>1195</v>
      </c>
      <c r="W19" s="37">
        <f t="shared" si="44"/>
        <v>2043</v>
      </c>
      <c r="X19" s="1">
        <f t="shared" si="45"/>
        <v>1</v>
      </c>
      <c r="Y19" s="37">
        <f t="shared" si="46"/>
        <v>90</v>
      </c>
      <c r="Z19" s="47">
        <v>0.243</v>
      </c>
      <c r="AA19" s="50">
        <v>2.6</v>
      </c>
      <c r="AB19" s="50">
        <v>3.1</v>
      </c>
      <c r="AC19" s="50">
        <v>2</v>
      </c>
      <c r="AD19" s="1">
        <v>22</v>
      </c>
      <c r="AE19" s="41">
        <v>240.16</v>
      </c>
      <c r="AF19" s="42">
        <v>1</v>
      </c>
      <c r="AG19" s="42">
        <v>1</v>
      </c>
      <c r="AH19" s="42">
        <v>180.22</v>
      </c>
      <c r="AI19" s="58">
        <v>29.164</v>
      </c>
      <c r="AJ19" s="37">
        <f t="shared" si="8"/>
        <v>0.03428884926621863</v>
      </c>
      <c r="AK19" s="58">
        <v>0.8915100809216843</v>
      </c>
      <c r="AL19" s="77"/>
      <c r="AM19" s="42">
        <f t="shared" si="9"/>
        <v>59.62793408885756</v>
      </c>
      <c r="AN19" s="42">
        <f t="shared" si="10"/>
        <v>55.05234120399257</v>
      </c>
      <c r="AO19" s="42">
        <f t="shared" si="11"/>
        <v>108.69565217391305</v>
      </c>
      <c r="AP19" s="42">
        <f t="shared" si="12"/>
        <v>137.19512195121953</v>
      </c>
      <c r="AQ19" s="42">
        <f t="shared" si="13"/>
        <v>113.66718027734976</v>
      </c>
      <c r="AR19" s="42">
        <f t="shared" si="14"/>
        <v>93.63112391930835</v>
      </c>
      <c r="AS19" s="42">
        <f t="shared" si="15"/>
        <v>146.06951871657753</v>
      </c>
      <c r="AT19" s="42">
        <f t="shared" si="16"/>
        <v>91.36842105263158</v>
      </c>
      <c r="AU19" s="42">
        <f t="shared" si="17"/>
        <v>97.56097560975611</v>
      </c>
      <c r="AV19" s="42">
        <f t="shared" si="18"/>
        <v>29.19213973799127</v>
      </c>
      <c r="AW19" s="42">
        <f t="shared" si="19"/>
        <v>192.3913043478261</v>
      </c>
      <c r="AX19" s="42">
        <f t="shared" si="20"/>
        <v>86.66666666666667</v>
      </c>
      <c r="AY19" s="42">
        <f t="shared" si="21"/>
        <v>69.41553242594075</v>
      </c>
      <c r="AZ19" s="42">
        <f t="shared" si="22"/>
        <v>88.51851851851852</v>
      </c>
      <c r="BA19" s="42">
        <f t="shared" si="23"/>
        <v>115.75070821529745</v>
      </c>
      <c r="BB19" s="42">
        <f t="shared" si="24"/>
        <v>100</v>
      </c>
      <c r="BC19" s="42">
        <f t="shared" si="25"/>
        <v>100</v>
      </c>
      <c r="BD19" s="42">
        <f t="shared" si="26"/>
        <v>69.41553242594075</v>
      </c>
      <c r="BE19" s="42">
        <f t="shared" si="27"/>
        <v>88.51851851851852</v>
      </c>
      <c r="BF19" s="42">
        <f t="shared" si="28"/>
        <v>115.75070821529745</v>
      </c>
      <c r="BG19" s="42">
        <f t="shared" si="29"/>
        <v>100</v>
      </c>
      <c r="BH19" s="42">
        <f t="shared" si="30"/>
        <v>100</v>
      </c>
      <c r="BI19" s="42">
        <f t="shared" si="31"/>
        <v>72.10682492581603</v>
      </c>
      <c r="BJ19" s="42">
        <f t="shared" si="32"/>
        <v>83.87096774193549</v>
      </c>
      <c r="BK19" s="42">
        <f t="shared" si="33"/>
        <v>56.36363636363637</v>
      </c>
      <c r="BL19" s="42">
        <f t="shared" si="34"/>
        <v>76.92307692307692</v>
      </c>
      <c r="BM19" s="42">
        <f t="shared" si="35"/>
        <v>110</v>
      </c>
      <c r="BN19" s="42">
        <f t="shared" si="36"/>
        <v>105.59732664995822</v>
      </c>
      <c r="BO19" s="42">
        <f t="shared" si="37"/>
        <v>100</v>
      </c>
      <c r="BP19" s="42">
        <f t="shared" si="38"/>
        <v>100</v>
      </c>
      <c r="BQ19" s="42">
        <f t="shared" si="39"/>
        <v>88.63423990557222</v>
      </c>
      <c r="BR19" s="105">
        <f t="shared" si="40"/>
        <v>0.13435542990564095</v>
      </c>
      <c r="BS19" s="42">
        <f t="shared" si="41"/>
        <v>40.52318549644019</v>
      </c>
    </row>
    <row r="20" spans="1:71" s="37" customFormat="1" ht="9.75">
      <c r="A20" s="39">
        <v>37773</v>
      </c>
      <c r="B20" s="49">
        <v>1465</v>
      </c>
      <c r="C20" s="37">
        <f t="shared" si="6"/>
        <v>54.842211657245535</v>
      </c>
      <c r="D20" s="88">
        <v>13.4</v>
      </c>
      <c r="E20" s="38">
        <f t="shared" si="7"/>
        <v>0.5016284206191742</v>
      </c>
      <c r="F20" s="37">
        <v>5</v>
      </c>
      <c r="G20" s="38">
        <v>11.25</v>
      </c>
      <c r="H20" s="48">
        <v>73.77</v>
      </c>
      <c r="I20" s="48">
        <v>32.49</v>
      </c>
      <c r="J20" s="40">
        <v>109.26</v>
      </c>
      <c r="K20" s="41">
        <v>8.68</v>
      </c>
      <c r="L20" s="1">
        <v>0.08</v>
      </c>
      <c r="M20" s="1">
        <v>26.74</v>
      </c>
      <c r="N20" s="37">
        <v>17.7</v>
      </c>
      <c r="O20" s="38">
        <v>0.65</v>
      </c>
      <c r="P20" s="38">
        <v>43.35</v>
      </c>
      <c r="Q20" s="37">
        <v>1195</v>
      </c>
      <c r="R20" s="37">
        <v>2043</v>
      </c>
      <c r="S20" s="37">
        <v>1</v>
      </c>
      <c r="T20" s="37">
        <v>90</v>
      </c>
      <c r="U20" s="37">
        <f t="shared" si="42"/>
        <v>43.35</v>
      </c>
      <c r="V20" s="37">
        <f t="shared" si="43"/>
        <v>1195</v>
      </c>
      <c r="W20" s="37">
        <f t="shared" si="44"/>
        <v>2043</v>
      </c>
      <c r="X20" s="1">
        <f t="shared" si="45"/>
        <v>1</v>
      </c>
      <c r="Y20" s="37">
        <f t="shared" si="46"/>
        <v>90</v>
      </c>
      <c r="Z20" s="47">
        <v>0.243</v>
      </c>
      <c r="AA20" s="50">
        <v>2.6</v>
      </c>
      <c r="AB20" s="50">
        <v>3.1</v>
      </c>
      <c r="AC20" s="50">
        <v>2</v>
      </c>
      <c r="AD20" s="1">
        <v>22</v>
      </c>
      <c r="AE20" s="41">
        <v>218.23</v>
      </c>
      <c r="AF20" s="42">
        <v>1</v>
      </c>
      <c r="AG20" s="42">
        <v>1</v>
      </c>
      <c r="AH20" s="42">
        <v>180.51</v>
      </c>
      <c r="AI20" s="58">
        <v>26.713</v>
      </c>
      <c r="AJ20" s="37">
        <f t="shared" si="8"/>
        <v>0.03743495676262494</v>
      </c>
      <c r="AK20" s="58">
        <v>0.9733088758282484</v>
      </c>
      <c r="AL20" s="77"/>
      <c r="AM20" s="42">
        <f t="shared" si="9"/>
        <v>65.09898063742155</v>
      </c>
      <c r="AN20" s="42">
        <f t="shared" si="10"/>
        <v>60.10356301700444</v>
      </c>
      <c r="AO20" s="42">
        <f t="shared" si="11"/>
        <v>108.69565217391305</v>
      </c>
      <c r="AP20" s="42">
        <f t="shared" si="12"/>
        <v>137.19512195121953</v>
      </c>
      <c r="AQ20" s="42">
        <f t="shared" si="13"/>
        <v>113.66718027734976</v>
      </c>
      <c r="AR20" s="42">
        <f t="shared" si="14"/>
        <v>93.63112391930835</v>
      </c>
      <c r="AS20" s="42">
        <f t="shared" si="15"/>
        <v>146.06951871657753</v>
      </c>
      <c r="AT20" s="42">
        <f t="shared" si="16"/>
        <v>91.36842105263158</v>
      </c>
      <c r="AU20" s="42">
        <f t="shared" si="17"/>
        <v>97.56097560975611</v>
      </c>
      <c r="AV20" s="42">
        <f t="shared" si="18"/>
        <v>29.19213973799127</v>
      </c>
      <c r="AW20" s="42">
        <f t="shared" si="19"/>
        <v>192.3913043478261</v>
      </c>
      <c r="AX20" s="42">
        <f t="shared" si="20"/>
        <v>86.66666666666667</v>
      </c>
      <c r="AY20" s="42">
        <f t="shared" si="21"/>
        <v>69.41553242594075</v>
      </c>
      <c r="AZ20" s="42">
        <f t="shared" si="22"/>
        <v>88.51851851851852</v>
      </c>
      <c r="BA20" s="42">
        <f t="shared" si="23"/>
        <v>115.75070821529745</v>
      </c>
      <c r="BB20" s="42">
        <f t="shared" si="24"/>
        <v>100</v>
      </c>
      <c r="BC20" s="42">
        <f t="shared" si="25"/>
        <v>100</v>
      </c>
      <c r="BD20" s="42">
        <f t="shared" si="26"/>
        <v>69.41553242594075</v>
      </c>
      <c r="BE20" s="42">
        <f t="shared" si="27"/>
        <v>88.51851851851852</v>
      </c>
      <c r="BF20" s="42">
        <f t="shared" si="28"/>
        <v>115.75070821529745</v>
      </c>
      <c r="BG20" s="42">
        <f t="shared" si="29"/>
        <v>100</v>
      </c>
      <c r="BH20" s="42">
        <f t="shared" si="30"/>
        <v>100</v>
      </c>
      <c r="BI20" s="42">
        <f t="shared" si="31"/>
        <v>72.10682492581603</v>
      </c>
      <c r="BJ20" s="42">
        <f t="shared" si="32"/>
        <v>83.87096774193549</v>
      </c>
      <c r="BK20" s="42">
        <f t="shared" si="33"/>
        <v>56.36363636363637</v>
      </c>
      <c r="BL20" s="42">
        <f t="shared" si="34"/>
        <v>76.92307692307692</v>
      </c>
      <c r="BM20" s="42">
        <f t="shared" si="35"/>
        <v>110</v>
      </c>
      <c r="BN20" s="42">
        <f t="shared" si="36"/>
        <v>95.954799278899</v>
      </c>
      <c r="BO20" s="42">
        <f t="shared" si="37"/>
        <v>100</v>
      </c>
      <c r="BP20" s="42">
        <f t="shared" si="38"/>
        <v>100</v>
      </c>
      <c r="BQ20" s="42">
        <f t="shared" si="39"/>
        <v>88.77686519451137</v>
      </c>
      <c r="BR20" s="105">
        <f t="shared" si="40"/>
        <v>0.1466829542832371</v>
      </c>
      <c r="BS20" s="42">
        <f t="shared" si="41"/>
        <v>44.24131253764765</v>
      </c>
    </row>
    <row r="21" spans="1:71" s="37" customFormat="1" ht="9.75">
      <c r="A21" s="39">
        <v>37803</v>
      </c>
      <c r="B21" s="49">
        <v>1465</v>
      </c>
      <c r="C21" s="37">
        <f t="shared" si="6"/>
        <v>54.41039925719591</v>
      </c>
      <c r="D21" s="88">
        <v>13.4</v>
      </c>
      <c r="E21" s="38">
        <f t="shared" si="7"/>
        <v>0.4976787372330548</v>
      </c>
      <c r="F21" s="37">
        <v>5</v>
      </c>
      <c r="G21" s="38">
        <v>11.25</v>
      </c>
      <c r="H21" s="48">
        <v>73.77</v>
      </c>
      <c r="I21" s="48">
        <v>32.49</v>
      </c>
      <c r="J21" s="40">
        <v>109.26</v>
      </c>
      <c r="K21" s="41">
        <v>8.68</v>
      </c>
      <c r="L21" s="1">
        <v>0.08</v>
      </c>
      <c r="M21" s="1">
        <v>26.74</v>
      </c>
      <c r="N21" s="37">
        <v>17.7</v>
      </c>
      <c r="O21" s="38">
        <v>0.65</v>
      </c>
      <c r="P21" s="38">
        <v>43.35</v>
      </c>
      <c r="Q21" s="37">
        <v>1195</v>
      </c>
      <c r="R21" s="37">
        <v>2043</v>
      </c>
      <c r="S21" s="37">
        <v>1</v>
      </c>
      <c r="T21" s="37">
        <v>90</v>
      </c>
      <c r="U21" s="37">
        <f t="shared" si="42"/>
        <v>43.35</v>
      </c>
      <c r="V21" s="37">
        <f t="shared" si="43"/>
        <v>1195</v>
      </c>
      <c r="W21" s="37">
        <f t="shared" si="44"/>
        <v>2043</v>
      </c>
      <c r="X21" s="1">
        <f t="shared" si="45"/>
        <v>1</v>
      </c>
      <c r="Y21" s="37">
        <f t="shared" si="46"/>
        <v>90</v>
      </c>
      <c r="Z21" s="47">
        <v>0.243</v>
      </c>
      <c r="AA21" s="50">
        <v>2.6</v>
      </c>
      <c r="AB21" s="50">
        <v>3.1</v>
      </c>
      <c r="AC21" s="50">
        <v>2</v>
      </c>
      <c r="AD21" s="1">
        <v>22</v>
      </c>
      <c r="AE21" s="41">
        <v>221.09</v>
      </c>
      <c r="AF21" s="42">
        <v>1</v>
      </c>
      <c r="AG21" s="42">
        <v>1</v>
      </c>
      <c r="AH21" s="42">
        <v>181.41</v>
      </c>
      <c r="AI21" s="58">
        <v>26.925</v>
      </c>
      <c r="AJ21" s="37">
        <f t="shared" si="8"/>
        <v>0.03714020427112349</v>
      </c>
      <c r="AK21" s="58">
        <v>0.9656453110492107</v>
      </c>
      <c r="AL21" s="77"/>
      <c r="AM21" s="42">
        <f t="shared" si="9"/>
        <v>64.5864092764138</v>
      </c>
      <c r="AN21" s="42">
        <f t="shared" si="10"/>
        <v>59.63032419213517</v>
      </c>
      <c r="AO21" s="42">
        <f t="shared" si="11"/>
        <v>108.69565217391305</v>
      </c>
      <c r="AP21" s="42">
        <f t="shared" si="12"/>
        <v>137.19512195121953</v>
      </c>
      <c r="AQ21" s="42">
        <f t="shared" si="13"/>
        <v>113.66718027734976</v>
      </c>
      <c r="AR21" s="42">
        <f t="shared" si="14"/>
        <v>93.63112391930835</v>
      </c>
      <c r="AS21" s="42">
        <f t="shared" si="15"/>
        <v>146.06951871657753</v>
      </c>
      <c r="AT21" s="42">
        <f t="shared" si="16"/>
        <v>91.36842105263158</v>
      </c>
      <c r="AU21" s="42">
        <f t="shared" si="17"/>
        <v>97.56097560975611</v>
      </c>
      <c r="AV21" s="42">
        <f t="shared" si="18"/>
        <v>29.19213973799127</v>
      </c>
      <c r="AW21" s="42">
        <f t="shared" si="19"/>
        <v>192.3913043478261</v>
      </c>
      <c r="AX21" s="42">
        <f t="shared" si="20"/>
        <v>86.66666666666667</v>
      </c>
      <c r="AY21" s="42">
        <f t="shared" si="21"/>
        <v>69.41553242594075</v>
      </c>
      <c r="AZ21" s="42">
        <f t="shared" si="22"/>
        <v>88.51851851851852</v>
      </c>
      <c r="BA21" s="42">
        <f t="shared" si="23"/>
        <v>115.75070821529745</v>
      </c>
      <c r="BB21" s="42">
        <f t="shared" si="24"/>
        <v>100</v>
      </c>
      <c r="BC21" s="42">
        <f t="shared" si="25"/>
        <v>100</v>
      </c>
      <c r="BD21" s="42">
        <f t="shared" si="26"/>
        <v>69.41553242594075</v>
      </c>
      <c r="BE21" s="42">
        <f t="shared" si="27"/>
        <v>88.51851851851852</v>
      </c>
      <c r="BF21" s="42">
        <f t="shared" si="28"/>
        <v>115.75070821529745</v>
      </c>
      <c r="BG21" s="42">
        <f t="shared" si="29"/>
        <v>100</v>
      </c>
      <c r="BH21" s="42">
        <f t="shared" si="30"/>
        <v>100</v>
      </c>
      <c r="BI21" s="42">
        <f t="shared" si="31"/>
        <v>72.10682492581603</v>
      </c>
      <c r="BJ21" s="42">
        <f t="shared" si="32"/>
        <v>83.87096774193549</v>
      </c>
      <c r="BK21" s="42">
        <f t="shared" si="33"/>
        <v>56.36363636363637</v>
      </c>
      <c r="BL21" s="42">
        <f t="shared" si="34"/>
        <v>76.92307692307692</v>
      </c>
      <c r="BM21" s="42">
        <f t="shared" si="35"/>
        <v>110</v>
      </c>
      <c r="BN21" s="42">
        <f t="shared" si="36"/>
        <v>97.21232906828475</v>
      </c>
      <c r="BO21" s="42">
        <f t="shared" si="37"/>
        <v>100</v>
      </c>
      <c r="BP21" s="42">
        <f t="shared" si="38"/>
        <v>100</v>
      </c>
      <c r="BQ21" s="42">
        <f t="shared" si="39"/>
        <v>89.21949540156396</v>
      </c>
      <c r="BR21" s="105">
        <f t="shared" si="40"/>
        <v>0.14552801328758075</v>
      </c>
      <c r="BS21" s="42">
        <f t="shared" si="41"/>
        <v>43.89296868405503</v>
      </c>
    </row>
    <row r="22" spans="1:71" s="37" customFormat="1" ht="9.75">
      <c r="A22" s="39">
        <v>37834</v>
      </c>
      <c r="B22" s="49">
        <v>1465</v>
      </c>
      <c r="C22" s="37">
        <f t="shared" si="6"/>
        <v>52.68836540190613</v>
      </c>
      <c r="D22" s="88">
        <v>13.4</v>
      </c>
      <c r="E22" s="38">
        <f t="shared" si="7"/>
        <v>0.4819277108433735</v>
      </c>
      <c r="F22" s="37">
        <v>5</v>
      </c>
      <c r="G22" s="38">
        <v>11.25</v>
      </c>
      <c r="H22" s="48">
        <v>73.77</v>
      </c>
      <c r="I22" s="48">
        <v>32.49</v>
      </c>
      <c r="J22" s="40">
        <v>109.26</v>
      </c>
      <c r="K22" s="41">
        <v>8.68</v>
      </c>
      <c r="L22" s="1">
        <v>0.08</v>
      </c>
      <c r="M22" s="1">
        <v>26.74</v>
      </c>
      <c r="N22" s="37">
        <v>17.7</v>
      </c>
      <c r="O22" s="38">
        <v>0.65</v>
      </c>
      <c r="P22" s="38">
        <v>43.35</v>
      </c>
      <c r="Q22" s="37">
        <v>1195</v>
      </c>
      <c r="R22" s="37">
        <v>2043</v>
      </c>
      <c r="S22" s="37">
        <v>1</v>
      </c>
      <c r="T22" s="37">
        <v>90</v>
      </c>
      <c r="U22" s="37">
        <f t="shared" si="42"/>
        <v>43.35</v>
      </c>
      <c r="V22" s="37">
        <f t="shared" si="43"/>
        <v>1195</v>
      </c>
      <c r="W22" s="37">
        <f t="shared" si="44"/>
        <v>2043</v>
      </c>
      <c r="X22" s="1">
        <f t="shared" si="45"/>
        <v>1</v>
      </c>
      <c r="Y22" s="37">
        <f t="shared" si="46"/>
        <v>90</v>
      </c>
      <c r="Z22" s="47">
        <v>0.243</v>
      </c>
      <c r="AA22" s="50">
        <v>2.6</v>
      </c>
      <c r="AB22" s="50">
        <v>3.1</v>
      </c>
      <c r="AC22" s="50">
        <v>2</v>
      </c>
      <c r="AD22" s="1">
        <v>22</v>
      </c>
      <c r="AE22" s="41">
        <v>229.45</v>
      </c>
      <c r="AF22" s="42">
        <v>1</v>
      </c>
      <c r="AG22" s="42">
        <v>1</v>
      </c>
      <c r="AH22" s="42">
        <v>183.52</v>
      </c>
      <c r="AI22" s="58">
        <v>27.805</v>
      </c>
      <c r="AJ22" s="37">
        <f t="shared" si="8"/>
        <v>0.03596475454055026</v>
      </c>
      <c r="AK22" s="58">
        <v>0.9350836180543068</v>
      </c>
      <c r="AL22" s="77"/>
      <c r="AM22" s="42">
        <f t="shared" si="9"/>
        <v>62.542315042885875</v>
      </c>
      <c r="AN22" s="42">
        <f t="shared" si="10"/>
        <v>57.74308501612082</v>
      </c>
      <c r="AO22" s="42">
        <f t="shared" si="11"/>
        <v>108.69565217391305</v>
      </c>
      <c r="AP22" s="42">
        <f t="shared" si="12"/>
        <v>137.19512195121953</v>
      </c>
      <c r="AQ22" s="42">
        <f t="shared" si="13"/>
        <v>113.66718027734976</v>
      </c>
      <c r="AR22" s="42">
        <f t="shared" si="14"/>
        <v>93.63112391930835</v>
      </c>
      <c r="AS22" s="42">
        <f t="shared" si="15"/>
        <v>146.06951871657753</v>
      </c>
      <c r="AT22" s="42">
        <f t="shared" si="16"/>
        <v>91.36842105263158</v>
      </c>
      <c r="AU22" s="42">
        <f t="shared" si="17"/>
        <v>97.56097560975611</v>
      </c>
      <c r="AV22" s="42">
        <f t="shared" si="18"/>
        <v>29.19213973799127</v>
      </c>
      <c r="AW22" s="42">
        <f t="shared" si="19"/>
        <v>192.3913043478261</v>
      </c>
      <c r="AX22" s="42">
        <f t="shared" si="20"/>
        <v>86.66666666666667</v>
      </c>
      <c r="AY22" s="42">
        <f t="shared" si="21"/>
        <v>69.41553242594075</v>
      </c>
      <c r="AZ22" s="42">
        <f t="shared" si="22"/>
        <v>88.51851851851852</v>
      </c>
      <c r="BA22" s="42">
        <f t="shared" si="23"/>
        <v>115.75070821529745</v>
      </c>
      <c r="BB22" s="42">
        <f t="shared" si="24"/>
        <v>100</v>
      </c>
      <c r="BC22" s="42">
        <f t="shared" si="25"/>
        <v>100</v>
      </c>
      <c r="BD22" s="42">
        <f t="shared" si="26"/>
        <v>69.41553242594075</v>
      </c>
      <c r="BE22" s="42">
        <f t="shared" si="27"/>
        <v>88.51851851851852</v>
      </c>
      <c r="BF22" s="42">
        <f t="shared" si="28"/>
        <v>115.75070821529745</v>
      </c>
      <c r="BG22" s="42">
        <f t="shared" si="29"/>
        <v>100</v>
      </c>
      <c r="BH22" s="42">
        <f t="shared" si="30"/>
        <v>100</v>
      </c>
      <c r="BI22" s="42">
        <f t="shared" si="31"/>
        <v>72.10682492581603</v>
      </c>
      <c r="BJ22" s="42">
        <f t="shared" si="32"/>
        <v>83.87096774193549</v>
      </c>
      <c r="BK22" s="42">
        <f t="shared" si="33"/>
        <v>56.36363636363637</v>
      </c>
      <c r="BL22" s="42">
        <f t="shared" si="34"/>
        <v>76.92307692307692</v>
      </c>
      <c r="BM22" s="42">
        <f t="shared" si="35"/>
        <v>110</v>
      </c>
      <c r="BN22" s="42">
        <f t="shared" si="36"/>
        <v>100.88818537572</v>
      </c>
      <c r="BO22" s="42">
        <f t="shared" si="37"/>
        <v>100</v>
      </c>
      <c r="BP22" s="42">
        <f t="shared" si="38"/>
        <v>100</v>
      </c>
      <c r="BQ22" s="42">
        <f t="shared" si="39"/>
        <v>90.25721733143166</v>
      </c>
      <c r="BR22" s="105">
        <f t="shared" si="40"/>
        <v>0.1409221995241184</v>
      </c>
      <c r="BS22" s="42">
        <f t="shared" si="41"/>
        <v>42.503800820650305</v>
      </c>
    </row>
    <row r="23" spans="1:71" s="37" customFormat="1" ht="9.75">
      <c r="A23" s="39">
        <v>37865</v>
      </c>
      <c r="B23" s="49">
        <v>1524</v>
      </c>
      <c r="C23" s="37">
        <f t="shared" si="6"/>
        <v>54.70404537133422</v>
      </c>
      <c r="D23" s="88">
        <v>14.87</v>
      </c>
      <c r="E23" s="38">
        <f t="shared" si="7"/>
        <v>0.5337592878423489</v>
      </c>
      <c r="F23" s="37">
        <v>5</v>
      </c>
      <c r="G23" s="38">
        <v>11.25</v>
      </c>
      <c r="H23" s="48">
        <v>73.77</v>
      </c>
      <c r="I23" s="48">
        <v>32.49</v>
      </c>
      <c r="J23" s="40">
        <v>109.26</v>
      </c>
      <c r="K23" s="41">
        <v>8.68</v>
      </c>
      <c r="L23" s="1">
        <v>0.08</v>
      </c>
      <c r="M23" s="1">
        <v>26.74</v>
      </c>
      <c r="N23" s="37">
        <v>17.7</v>
      </c>
      <c r="O23" s="38">
        <v>0.65</v>
      </c>
      <c r="P23" s="38">
        <v>43.35</v>
      </c>
      <c r="Q23" s="37">
        <v>1195</v>
      </c>
      <c r="R23" s="37">
        <v>2043</v>
      </c>
      <c r="S23" s="37">
        <v>1</v>
      </c>
      <c r="T23" s="37">
        <v>90</v>
      </c>
      <c r="U23" s="37">
        <f t="shared" si="42"/>
        <v>43.35</v>
      </c>
      <c r="V23" s="37">
        <f t="shared" si="43"/>
        <v>1195</v>
      </c>
      <c r="W23" s="37">
        <f t="shared" si="44"/>
        <v>2043</v>
      </c>
      <c r="X23" s="1">
        <f t="shared" si="45"/>
        <v>1</v>
      </c>
      <c r="Y23" s="37">
        <f t="shared" si="46"/>
        <v>90</v>
      </c>
      <c r="Z23" s="47">
        <v>0.243</v>
      </c>
      <c r="AA23" s="50">
        <v>2.6</v>
      </c>
      <c r="AB23" s="50">
        <v>3.1</v>
      </c>
      <c r="AC23" s="50">
        <v>2</v>
      </c>
      <c r="AD23" s="1">
        <v>22</v>
      </c>
      <c r="AE23" s="41">
        <v>230.92</v>
      </c>
      <c r="AF23" s="42">
        <v>1</v>
      </c>
      <c r="AG23" s="42">
        <v>1</v>
      </c>
      <c r="AH23" s="42">
        <v>184.99</v>
      </c>
      <c r="AI23" s="58">
        <v>27.859</v>
      </c>
      <c r="AJ23" s="37">
        <f t="shared" si="8"/>
        <v>0.035895042894576255</v>
      </c>
      <c r="AK23" s="58">
        <v>0.9332711152589827</v>
      </c>
      <c r="AL23" s="77"/>
      <c r="AM23" s="42">
        <f t="shared" si="9"/>
        <v>64.93497404287537</v>
      </c>
      <c r="AN23" s="42">
        <f t="shared" si="10"/>
        <v>63.95338396725158</v>
      </c>
      <c r="AO23" s="42">
        <f t="shared" si="11"/>
        <v>108.69565217391305</v>
      </c>
      <c r="AP23" s="42">
        <f t="shared" si="12"/>
        <v>137.19512195121953</v>
      </c>
      <c r="AQ23" s="42">
        <f t="shared" si="13"/>
        <v>113.66718027734976</v>
      </c>
      <c r="AR23" s="42">
        <f t="shared" si="14"/>
        <v>93.63112391930835</v>
      </c>
      <c r="AS23" s="42">
        <f t="shared" si="15"/>
        <v>146.06951871657753</v>
      </c>
      <c r="AT23" s="42">
        <f t="shared" si="16"/>
        <v>91.36842105263158</v>
      </c>
      <c r="AU23" s="42">
        <f t="shared" si="17"/>
        <v>97.56097560975611</v>
      </c>
      <c r="AV23" s="42">
        <f t="shared" si="18"/>
        <v>29.19213973799127</v>
      </c>
      <c r="AW23" s="42">
        <f t="shared" si="19"/>
        <v>192.3913043478261</v>
      </c>
      <c r="AX23" s="42">
        <f t="shared" si="20"/>
        <v>86.66666666666667</v>
      </c>
      <c r="AY23" s="42">
        <f t="shared" si="21"/>
        <v>69.41553242594075</v>
      </c>
      <c r="AZ23" s="42">
        <f t="shared" si="22"/>
        <v>88.51851851851852</v>
      </c>
      <c r="BA23" s="42">
        <f t="shared" si="23"/>
        <v>115.75070821529745</v>
      </c>
      <c r="BB23" s="42">
        <f t="shared" si="24"/>
        <v>100</v>
      </c>
      <c r="BC23" s="42">
        <f t="shared" si="25"/>
        <v>100</v>
      </c>
      <c r="BD23" s="42">
        <f t="shared" si="26"/>
        <v>69.41553242594075</v>
      </c>
      <c r="BE23" s="42">
        <f t="shared" si="27"/>
        <v>88.51851851851852</v>
      </c>
      <c r="BF23" s="42">
        <f t="shared" si="28"/>
        <v>115.75070821529745</v>
      </c>
      <c r="BG23" s="42">
        <f t="shared" si="29"/>
        <v>100</v>
      </c>
      <c r="BH23" s="42">
        <f t="shared" si="30"/>
        <v>100</v>
      </c>
      <c r="BI23" s="42">
        <f t="shared" si="31"/>
        <v>72.10682492581603</v>
      </c>
      <c r="BJ23" s="42">
        <f t="shared" si="32"/>
        <v>83.87096774193549</v>
      </c>
      <c r="BK23" s="42">
        <f t="shared" si="33"/>
        <v>56.36363636363637</v>
      </c>
      <c r="BL23" s="42">
        <f t="shared" si="34"/>
        <v>76.92307692307692</v>
      </c>
      <c r="BM23" s="42">
        <f t="shared" si="35"/>
        <v>110</v>
      </c>
      <c r="BN23" s="42">
        <f t="shared" si="36"/>
        <v>101.53453809963504</v>
      </c>
      <c r="BO23" s="42">
        <f t="shared" si="37"/>
        <v>100</v>
      </c>
      <c r="BP23" s="42">
        <f t="shared" si="38"/>
        <v>100</v>
      </c>
      <c r="BQ23" s="42">
        <f t="shared" si="39"/>
        <v>90.98018000295086</v>
      </c>
      <c r="BR23" s="105">
        <f t="shared" si="40"/>
        <v>0.14064904547069573</v>
      </c>
      <c r="BS23" s="42">
        <f t="shared" si="41"/>
        <v>42.42141432995375</v>
      </c>
    </row>
    <row r="24" spans="1:71" s="37" customFormat="1" ht="9.75">
      <c r="A24" s="39">
        <v>37895</v>
      </c>
      <c r="B24" s="49">
        <v>1524</v>
      </c>
      <c r="C24" s="37">
        <f t="shared" si="6"/>
        <v>53.933538592207235</v>
      </c>
      <c r="D24" s="88">
        <v>14.87</v>
      </c>
      <c r="E24" s="38">
        <f t="shared" si="7"/>
        <v>0.5262412853452242</v>
      </c>
      <c r="F24" s="37">
        <v>5</v>
      </c>
      <c r="G24" s="38">
        <v>11.25</v>
      </c>
      <c r="H24" s="48">
        <v>73.77</v>
      </c>
      <c r="I24" s="48">
        <v>32.49</v>
      </c>
      <c r="J24" s="40">
        <v>109.26</v>
      </c>
      <c r="K24" s="41">
        <v>8.68</v>
      </c>
      <c r="L24" s="1">
        <v>0.08</v>
      </c>
      <c r="M24" s="1">
        <v>26.74</v>
      </c>
      <c r="N24" s="37">
        <v>17.7</v>
      </c>
      <c r="O24" s="38">
        <v>0.65</v>
      </c>
      <c r="P24" s="38">
        <v>43.35</v>
      </c>
      <c r="Q24" s="37">
        <v>1195</v>
      </c>
      <c r="R24" s="37">
        <v>2043</v>
      </c>
      <c r="S24" s="37">
        <v>1</v>
      </c>
      <c r="T24" s="37">
        <v>90</v>
      </c>
      <c r="U24" s="37">
        <f t="shared" si="42"/>
        <v>43.35</v>
      </c>
      <c r="V24" s="37">
        <f t="shared" si="43"/>
        <v>1195</v>
      </c>
      <c r="W24" s="37">
        <f t="shared" si="44"/>
        <v>2043</v>
      </c>
      <c r="X24" s="1">
        <f t="shared" si="45"/>
        <v>1</v>
      </c>
      <c r="Y24" s="37">
        <f t="shared" si="46"/>
        <v>90</v>
      </c>
      <c r="Z24" s="47">
        <v>0.243</v>
      </c>
      <c r="AA24" s="50">
        <v>2.6</v>
      </c>
      <c r="AB24" s="50">
        <v>3.1</v>
      </c>
      <c r="AC24" s="50">
        <v>2</v>
      </c>
      <c r="AD24" s="1">
        <v>22</v>
      </c>
      <c r="AE24" s="41">
        <v>210.88</v>
      </c>
      <c r="AF24" s="42">
        <v>1</v>
      </c>
      <c r="AG24" s="42">
        <v>1</v>
      </c>
      <c r="AH24" s="42">
        <v>185.96</v>
      </c>
      <c r="AI24" s="58">
        <v>28.257</v>
      </c>
      <c r="AJ24" s="37">
        <f t="shared" si="8"/>
        <v>0.035389461018508685</v>
      </c>
      <c r="AK24" s="58">
        <v>0.9201259864812258</v>
      </c>
      <c r="AL24" s="77"/>
      <c r="AM24" s="42">
        <f t="shared" si="9"/>
        <v>64.02036457728934</v>
      </c>
      <c r="AN24" s="42">
        <f t="shared" si="10"/>
        <v>63.0526002032651</v>
      </c>
      <c r="AO24" s="42">
        <f t="shared" si="11"/>
        <v>108.69565217391305</v>
      </c>
      <c r="AP24" s="42">
        <f t="shared" si="12"/>
        <v>137.19512195121953</v>
      </c>
      <c r="AQ24" s="42">
        <f t="shared" si="13"/>
        <v>113.66718027734976</v>
      </c>
      <c r="AR24" s="42">
        <f t="shared" si="14"/>
        <v>93.63112391930835</v>
      </c>
      <c r="AS24" s="42">
        <f t="shared" si="15"/>
        <v>146.06951871657753</v>
      </c>
      <c r="AT24" s="42">
        <f t="shared" si="16"/>
        <v>91.36842105263158</v>
      </c>
      <c r="AU24" s="42">
        <f t="shared" si="17"/>
        <v>97.56097560975611</v>
      </c>
      <c r="AV24" s="42">
        <f t="shared" si="18"/>
        <v>29.19213973799127</v>
      </c>
      <c r="AW24" s="42">
        <f t="shared" si="19"/>
        <v>192.3913043478261</v>
      </c>
      <c r="AX24" s="42">
        <f t="shared" si="20"/>
        <v>86.66666666666667</v>
      </c>
      <c r="AY24" s="42">
        <f t="shared" si="21"/>
        <v>69.41553242594075</v>
      </c>
      <c r="AZ24" s="42">
        <f t="shared" si="22"/>
        <v>88.51851851851852</v>
      </c>
      <c r="BA24" s="42">
        <f t="shared" si="23"/>
        <v>115.75070821529745</v>
      </c>
      <c r="BB24" s="42">
        <f t="shared" si="24"/>
        <v>100</v>
      </c>
      <c r="BC24" s="42">
        <f t="shared" si="25"/>
        <v>100</v>
      </c>
      <c r="BD24" s="42">
        <f t="shared" si="26"/>
        <v>69.41553242594075</v>
      </c>
      <c r="BE24" s="42">
        <f t="shared" si="27"/>
        <v>88.51851851851852</v>
      </c>
      <c r="BF24" s="42">
        <f t="shared" si="28"/>
        <v>115.75070821529745</v>
      </c>
      <c r="BG24" s="42">
        <f t="shared" si="29"/>
        <v>100</v>
      </c>
      <c r="BH24" s="42">
        <f t="shared" si="30"/>
        <v>100</v>
      </c>
      <c r="BI24" s="42">
        <f t="shared" si="31"/>
        <v>72.10682492581603</v>
      </c>
      <c r="BJ24" s="42">
        <f t="shared" si="32"/>
        <v>83.87096774193549</v>
      </c>
      <c r="BK24" s="42">
        <f t="shared" si="33"/>
        <v>56.36363636363637</v>
      </c>
      <c r="BL24" s="42">
        <f t="shared" si="34"/>
        <v>76.92307692307692</v>
      </c>
      <c r="BM24" s="42">
        <f t="shared" si="35"/>
        <v>110</v>
      </c>
      <c r="BN24" s="42">
        <f t="shared" si="36"/>
        <v>92.72303565932374</v>
      </c>
      <c r="BO24" s="42">
        <f t="shared" si="37"/>
        <v>100</v>
      </c>
      <c r="BP24" s="42">
        <f t="shared" si="38"/>
        <v>100</v>
      </c>
      <c r="BQ24" s="42">
        <f t="shared" si="39"/>
        <v>91.45723700388531</v>
      </c>
      <c r="BR24" s="105">
        <f t="shared" si="40"/>
        <v>0.1386680028937294</v>
      </c>
      <c r="BS24" s="42">
        <f t="shared" si="41"/>
        <v>41.82390847641935</v>
      </c>
    </row>
    <row r="25" spans="1:71" s="37" customFormat="1" ht="9.75">
      <c r="A25" s="39">
        <v>37926</v>
      </c>
      <c r="B25" s="49">
        <v>1524</v>
      </c>
      <c r="C25" s="37">
        <f t="shared" si="6"/>
        <v>52.760948589233166</v>
      </c>
      <c r="D25" s="88">
        <v>14.87</v>
      </c>
      <c r="E25" s="38">
        <f t="shared" si="7"/>
        <v>0.5148000692400899</v>
      </c>
      <c r="F25" s="37">
        <v>5</v>
      </c>
      <c r="G25" s="38">
        <v>11.25</v>
      </c>
      <c r="H25" s="48">
        <v>73.77</v>
      </c>
      <c r="I25" s="48">
        <v>32.49</v>
      </c>
      <c r="J25" s="40">
        <v>109.26</v>
      </c>
      <c r="K25" s="41">
        <v>8.68</v>
      </c>
      <c r="L25" s="1">
        <v>0.08</v>
      </c>
      <c r="M25" s="1">
        <v>26.74</v>
      </c>
      <c r="N25" s="37">
        <v>17.7</v>
      </c>
      <c r="O25" s="38">
        <v>0.65</v>
      </c>
      <c r="P25" s="38">
        <v>41.42</v>
      </c>
      <c r="Q25" s="37">
        <v>1195</v>
      </c>
      <c r="R25" s="37">
        <v>2043</v>
      </c>
      <c r="S25" s="37">
        <v>1</v>
      </c>
      <c r="T25" s="37">
        <v>90</v>
      </c>
      <c r="U25" s="37">
        <f t="shared" si="42"/>
        <v>41.42</v>
      </c>
      <c r="V25" s="37">
        <f t="shared" si="43"/>
        <v>1195</v>
      </c>
      <c r="W25" s="37">
        <f t="shared" si="44"/>
        <v>2043</v>
      </c>
      <c r="X25" s="1">
        <f t="shared" si="45"/>
        <v>1</v>
      </c>
      <c r="Y25" s="37">
        <f t="shared" si="46"/>
        <v>90</v>
      </c>
      <c r="Z25" s="47">
        <v>0.243</v>
      </c>
      <c r="AA25" s="50">
        <v>2.6</v>
      </c>
      <c r="AB25" s="50">
        <v>3.1</v>
      </c>
      <c r="AC25" s="50">
        <v>2</v>
      </c>
      <c r="AD25" s="1">
        <v>22</v>
      </c>
      <c r="AE25" s="41">
        <v>214.72</v>
      </c>
      <c r="AF25" s="42">
        <v>1</v>
      </c>
      <c r="AG25" s="42">
        <v>1</v>
      </c>
      <c r="AH25" s="42">
        <v>186.26</v>
      </c>
      <c r="AI25" s="58">
        <v>28.885</v>
      </c>
      <c r="AJ25" s="37">
        <f t="shared" si="8"/>
        <v>0.0346200450060585</v>
      </c>
      <c r="AK25" s="58">
        <v>0.9001211701575211</v>
      </c>
      <c r="AL25" s="77"/>
      <c r="AM25" s="42">
        <f t="shared" si="9"/>
        <v>62.62847297422417</v>
      </c>
      <c r="AN25" s="42">
        <f t="shared" si="10"/>
        <v>61.68174914120345</v>
      </c>
      <c r="AO25" s="42">
        <f t="shared" si="11"/>
        <v>108.69565217391305</v>
      </c>
      <c r="AP25" s="42">
        <f t="shared" si="12"/>
        <v>137.19512195121953</v>
      </c>
      <c r="AQ25" s="42">
        <f t="shared" si="13"/>
        <v>113.66718027734976</v>
      </c>
      <c r="AR25" s="42">
        <f t="shared" si="14"/>
        <v>93.63112391930835</v>
      </c>
      <c r="AS25" s="42">
        <f t="shared" si="15"/>
        <v>146.06951871657753</v>
      </c>
      <c r="AT25" s="42">
        <f t="shared" si="16"/>
        <v>91.36842105263158</v>
      </c>
      <c r="AU25" s="42">
        <f t="shared" si="17"/>
        <v>97.56097560975611</v>
      </c>
      <c r="AV25" s="42">
        <f t="shared" si="18"/>
        <v>29.19213973799127</v>
      </c>
      <c r="AW25" s="42">
        <f t="shared" si="19"/>
        <v>192.3913043478261</v>
      </c>
      <c r="AX25" s="42">
        <f t="shared" si="20"/>
        <v>86.66666666666667</v>
      </c>
      <c r="AY25" s="42">
        <f t="shared" si="21"/>
        <v>66.32506004803842</v>
      </c>
      <c r="AZ25" s="42">
        <f t="shared" si="22"/>
        <v>88.51851851851852</v>
      </c>
      <c r="BA25" s="42">
        <f t="shared" si="23"/>
        <v>115.75070821529745</v>
      </c>
      <c r="BB25" s="42">
        <f t="shared" si="24"/>
        <v>100</v>
      </c>
      <c r="BC25" s="42">
        <f t="shared" si="25"/>
        <v>100</v>
      </c>
      <c r="BD25" s="42">
        <f t="shared" si="26"/>
        <v>66.32506004803842</v>
      </c>
      <c r="BE25" s="42">
        <f t="shared" si="27"/>
        <v>88.51851851851852</v>
      </c>
      <c r="BF25" s="42">
        <f t="shared" si="28"/>
        <v>115.75070821529745</v>
      </c>
      <c r="BG25" s="42">
        <f t="shared" si="29"/>
        <v>100</v>
      </c>
      <c r="BH25" s="42">
        <f t="shared" si="30"/>
        <v>100</v>
      </c>
      <c r="BI25" s="42">
        <f t="shared" si="31"/>
        <v>72.10682492581603</v>
      </c>
      <c r="BJ25" s="42">
        <f t="shared" si="32"/>
        <v>83.87096774193549</v>
      </c>
      <c r="BK25" s="42">
        <f t="shared" si="33"/>
        <v>56.36363636363637</v>
      </c>
      <c r="BL25" s="42">
        <f t="shared" si="34"/>
        <v>76.92307692307692</v>
      </c>
      <c r="BM25" s="42">
        <f t="shared" si="35"/>
        <v>110</v>
      </c>
      <c r="BN25" s="42">
        <f t="shared" si="36"/>
        <v>94.41146726465286</v>
      </c>
      <c r="BO25" s="42">
        <f t="shared" si="37"/>
        <v>100</v>
      </c>
      <c r="BP25" s="42">
        <f t="shared" si="38"/>
        <v>100</v>
      </c>
      <c r="BQ25" s="42">
        <f t="shared" si="39"/>
        <v>91.60478040623616</v>
      </c>
      <c r="BR25" s="105">
        <f t="shared" si="40"/>
        <v>0.13565316800305044</v>
      </c>
      <c r="BS25" s="42">
        <f t="shared" si="41"/>
        <v>40.91459864352368</v>
      </c>
    </row>
    <row r="26" spans="1:71" s="37" customFormat="1" ht="9.75">
      <c r="A26" s="39">
        <v>37956</v>
      </c>
      <c r="B26" s="49">
        <v>1524</v>
      </c>
      <c r="C26" s="37">
        <f t="shared" si="6"/>
        <v>52.123948286476505</v>
      </c>
      <c r="D26" s="88">
        <v>14.87</v>
      </c>
      <c r="E26" s="38">
        <f t="shared" si="7"/>
        <v>0.5085847185169984</v>
      </c>
      <c r="F26" s="37">
        <v>5</v>
      </c>
      <c r="G26" s="38">
        <v>11.25</v>
      </c>
      <c r="H26" s="48">
        <v>73.77</v>
      </c>
      <c r="I26" s="48">
        <v>36.25</v>
      </c>
      <c r="J26" s="40">
        <v>112.85</v>
      </c>
      <c r="K26" s="41">
        <v>4.958</v>
      </c>
      <c r="L26" s="1">
        <v>0.07</v>
      </c>
      <c r="M26" s="1">
        <v>18.49</v>
      </c>
      <c r="N26" s="37">
        <v>17.658</v>
      </c>
      <c r="O26" s="38">
        <v>0.65</v>
      </c>
      <c r="P26" s="38">
        <v>41.42</v>
      </c>
      <c r="Q26" s="37">
        <v>1195</v>
      </c>
      <c r="R26" s="37">
        <v>2043</v>
      </c>
      <c r="S26" s="37">
        <v>1</v>
      </c>
      <c r="T26" s="37">
        <v>90</v>
      </c>
      <c r="U26" s="37">
        <f t="shared" si="42"/>
        <v>41.42</v>
      </c>
      <c r="V26" s="37">
        <f t="shared" si="43"/>
        <v>1195</v>
      </c>
      <c r="W26" s="37">
        <f t="shared" si="44"/>
        <v>2043</v>
      </c>
      <c r="X26" s="1">
        <f t="shared" si="45"/>
        <v>1</v>
      </c>
      <c r="Y26" s="37">
        <f t="shared" si="46"/>
        <v>90</v>
      </c>
      <c r="Z26" s="47">
        <v>0.243</v>
      </c>
      <c r="AA26" s="50">
        <v>2.6</v>
      </c>
      <c r="AB26" s="50">
        <v>3.1</v>
      </c>
      <c r="AC26" s="50">
        <v>2</v>
      </c>
      <c r="AD26" s="1">
        <v>22</v>
      </c>
      <c r="AE26" s="41">
        <v>217.32</v>
      </c>
      <c r="AF26" s="42">
        <v>1</v>
      </c>
      <c r="AG26" s="42">
        <v>1</v>
      </c>
      <c r="AH26" s="42">
        <v>187.48</v>
      </c>
      <c r="AI26" s="58">
        <v>29.238</v>
      </c>
      <c r="AJ26" s="37">
        <f t="shared" si="8"/>
        <v>0.03420206580477461</v>
      </c>
      <c r="AK26" s="58">
        <v>0.8892537109241399</v>
      </c>
      <c r="AL26" s="77"/>
      <c r="AM26" s="42">
        <f t="shared" si="9"/>
        <v>61.872338800891484</v>
      </c>
      <c r="AN26" s="42">
        <f t="shared" si="10"/>
        <v>60.937045076395854</v>
      </c>
      <c r="AO26" s="42">
        <f t="shared" si="11"/>
        <v>108.69565217391305</v>
      </c>
      <c r="AP26" s="42">
        <f t="shared" si="12"/>
        <v>137.19512195121953</v>
      </c>
      <c r="AQ26" s="42">
        <f t="shared" si="13"/>
        <v>113.66718027734976</v>
      </c>
      <c r="AR26" s="42">
        <f t="shared" si="14"/>
        <v>104.46685878962535</v>
      </c>
      <c r="AS26" s="42">
        <f t="shared" si="15"/>
        <v>150.86898395721926</v>
      </c>
      <c r="AT26" s="42">
        <f t="shared" si="16"/>
        <v>52.189473684210526</v>
      </c>
      <c r="AU26" s="42">
        <f t="shared" si="17"/>
        <v>85.36585365853661</v>
      </c>
      <c r="AV26" s="42">
        <f t="shared" si="18"/>
        <v>20.185589519650655</v>
      </c>
      <c r="AW26" s="42">
        <f t="shared" si="19"/>
        <v>191.93478260869568</v>
      </c>
      <c r="AX26" s="42">
        <f t="shared" si="20"/>
        <v>86.66666666666667</v>
      </c>
      <c r="AY26" s="42">
        <f t="shared" si="21"/>
        <v>66.32506004803842</v>
      </c>
      <c r="AZ26" s="42">
        <f t="shared" si="22"/>
        <v>88.51851851851852</v>
      </c>
      <c r="BA26" s="42">
        <f t="shared" si="23"/>
        <v>115.75070821529745</v>
      </c>
      <c r="BB26" s="42">
        <f t="shared" si="24"/>
        <v>100</v>
      </c>
      <c r="BC26" s="42">
        <f t="shared" si="25"/>
        <v>100</v>
      </c>
      <c r="BD26" s="42">
        <f t="shared" si="26"/>
        <v>66.32506004803842</v>
      </c>
      <c r="BE26" s="42">
        <f t="shared" si="27"/>
        <v>88.51851851851852</v>
      </c>
      <c r="BF26" s="42">
        <f t="shared" si="28"/>
        <v>115.75070821529745</v>
      </c>
      <c r="BG26" s="42">
        <f t="shared" si="29"/>
        <v>100</v>
      </c>
      <c r="BH26" s="42">
        <f t="shared" si="30"/>
        <v>100</v>
      </c>
      <c r="BI26" s="42">
        <f t="shared" si="31"/>
        <v>72.10682492581603</v>
      </c>
      <c r="BJ26" s="42">
        <f t="shared" si="32"/>
        <v>83.87096774193549</v>
      </c>
      <c r="BK26" s="42">
        <f t="shared" si="33"/>
        <v>56.36363636363637</v>
      </c>
      <c r="BL26" s="42">
        <f t="shared" si="34"/>
        <v>76.92307692307692</v>
      </c>
      <c r="BM26" s="42">
        <f t="shared" si="35"/>
        <v>110</v>
      </c>
      <c r="BN26" s="42">
        <f t="shared" si="36"/>
        <v>95.55467616409445</v>
      </c>
      <c r="BO26" s="42">
        <f t="shared" si="37"/>
        <v>100</v>
      </c>
      <c r="BP26" s="42">
        <f t="shared" si="38"/>
        <v>100</v>
      </c>
      <c r="BQ26" s="42">
        <f t="shared" si="39"/>
        <v>92.20479024246299</v>
      </c>
      <c r="BR26" s="105">
        <f t="shared" si="40"/>
        <v>0.1340153826447812</v>
      </c>
      <c r="BS26" s="42">
        <f t="shared" si="41"/>
        <v>40.420623223824535</v>
      </c>
    </row>
    <row r="27" spans="1:71" ht="9.75">
      <c r="A27" s="39">
        <v>37987</v>
      </c>
      <c r="B27" s="49">
        <v>1631</v>
      </c>
      <c r="C27" s="37">
        <f t="shared" si="6"/>
        <v>55.423406279733584</v>
      </c>
      <c r="D27" s="88">
        <v>15.9</v>
      </c>
      <c r="E27" s="38">
        <f t="shared" si="7"/>
        <v>0.5403017534321055</v>
      </c>
      <c r="F27" s="37">
        <v>5</v>
      </c>
      <c r="G27" s="38">
        <v>11.25</v>
      </c>
      <c r="H27" s="48">
        <v>73.77</v>
      </c>
      <c r="I27" s="48">
        <v>36.25</v>
      </c>
      <c r="J27" s="40">
        <v>112.85</v>
      </c>
      <c r="K27" s="41">
        <v>11.9</v>
      </c>
      <c r="L27" s="1">
        <f>G27/100</f>
        <v>0.1125</v>
      </c>
      <c r="M27" s="1">
        <v>18.49</v>
      </c>
      <c r="N27" s="1">
        <v>8.9</v>
      </c>
      <c r="O27" s="38">
        <v>0.65</v>
      </c>
      <c r="P27" s="38">
        <v>41.42</v>
      </c>
      <c r="Q27" s="37">
        <v>1195</v>
      </c>
      <c r="R27" s="1">
        <v>1890</v>
      </c>
      <c r="S27" s="37">
        <v>1</v>
      </c>
      <c r="T27" s="37">
        <v>91</v>
      </c>
      <c r="U27" s="37">
        <f aca="true" t="shared" si="47" ref="U27:U38">P27</f>
        <v>41.42</v>
      </c>
      <c r="V27" s="37">
        <f aca="true" t="shared" si="48" ref="V27:V38">Q27</f>
        <v>1195</v>
      </c>
      <c r="W27" s="37">
        <f aca="true" t="shared" si="49" ref="W27:W38">R27</f>
        <v>1890</v>
      </c>
      <c r="X27" s="1">
        <f aca="true" t="shared" si="50" ref="X27:X38">S27</f>
        <v>1</v>
      </c>
      <c r="Y27" s="37">
        <f aca="true" t="shared" si="51" ref="Y27:Y38">T27</f>
        <v>91</v>
      </c>
      <c r="Z27" s="48">
        <v>0.295</v>
      </c>
      <c r="AA27" s="50">
        <v>2.6</v>
      </c>
      <c r="AB27" s="50">
        <v>3.1</v>
      </c>
      <c r="AC27" s="50">
        <v>2</v>
      </c>
      <c r="AD27" s="1">
        <v>22</v>
      </c>
      <c r="AE27" s="41">
        <v>231.99</v>
      </c>
      <c r="AF27" s="42">
        <v>1</v>
      </c>
      <c r="AG27" s="42">
        <v>1</v>
      </c>
      <c r="AH27" s="42">
        <v>191.58</v>
      </c>
      <c r="AI27" s="58">
        <v>29.428</v>
      </c>
      <c r="AJ27" s="37">
        <f t="shared" si="8"/>
        <v>0.03398124235422047</v>
      </c>
      <c r="AK27" s="58">
        <v>2.2</v>
      </c>
      <c r="AL27" s="77"/>
      <c r="AM27" s="42">
        <f t="shared" si="9"/>
        <v>65.78887217046886</v>
      </c>
      <c r="AN27" s="42">
        <f t="shared" si="10"/>
        <v>64.73728192178763</v>
      </c>
      <c r="AO27" s="42">
        <f t="shared" si="11"/>
        <v>108.69565217391305</v>
      </c>
      <c r="AP27" s="42">
        <f t="shared" si="12"/>
        <v>137.19512195121953</v>
      </c>
      <c r="AQ27" s="42">
        <f t="shared" si="13"/>
        <v>113.66718027734976</v>
      </c>
      <c r="AR27" s="42">
        <f t="shared" si="14"/>
        <v>104.46685878962535</v>
      </c>
      <c r="AS27" s="42">
        <f t="shared" si="15"/>
        <v>150.86898395721926</v>
      </c>
      <c r="AT27" s="42">
        <f t="shared" si="16"/>
        <v>125.26315789473684</v>
      </c>
      <c r="AU27" s="42">
        <f t="shared" si="17"/>
        <v>137.19512195121953</v>
      </c>
      <c r="AV27" s="42">
        <f t="shared" si="18"/>
        <v>20.185589519650655</v>
      </c>
      <c r="AW27" s="42">
        <f t="shared" si="19"/>
        <v>96.73913043478261</v>
      </c>
      <c r="AX27" s="42">
        <f t="shared" si="20"/>
        <v>86.66666666666667</v>
      </c>
      <c r="AY27" s="42">
        <f t="shared" si="21"/>
        <v>66.32506004803842</v>
      </c>
      <c r="AZ27" s="42">
        <f t="shared" si="22"/>
        <v>88.51851851851852</v>
      </c>
      <c r="BA27" s="42">
        <f t="shared" si="23"/>
        <v>107.08215297450425</v>
      </c>
      <c r="BB27" s="42">
        <f t="shared" si="24"/>
        <v>100</v>
      </c>
      <c r="BC27" s="42">
        <f t="shared" si="25"/>
        <v>101.11111111111111</v>
      </c>
      <c r="BD27" s="42">
        <f t="shared" si="26"/>
        <v>66.32506004803842</v>
      </c>
      <c r="BE27" s="42">
        <f t="shared" si="27"/>
        <v>88.51851851851852</v>
      </c>
      <c r="BF27" s="42">
        <f t="shared" si="28"/>
        <v>107.08215297450425</v>
      </c>
      <c r="BG27" s="42">
        <f t="shared" si="29"/>
        <v>100</v>
      </c>
      <c r="BH27" s="42">
        <f t="shared" si="30"/>
        <v>101.11111111111111</v>
      </c>
      <c r="BI27" s="42">
        <f t="shared" si="31"/>
        <v>87.53709198813056</v>
      </c>
      <c r="BJ27" s="42">
        <f t="shared" si="32"/>
        <v>83.87096774193549</v>
      </c>
      <c r="BK27" s="42">
        <f t="shared" si="33"/>
        <v>56.36363636363637</v>
      </c>
      <c r="BL27" s="42">
        <f t="shared" si="34"/>
        <v>76.92307692307692</v>
      </c>
      <c r="BM27" s="42">
        <f t="shared" si="35"/>
        <v>110</v>
      </c>
      <c r="BN27" s="42">
        <f t="shared" si="36"/>
        <v>102.00501253132832</v>
      </c>
      <c r="BO27" s="42">
        <f t="shared" si="37"/>
        <v>100</v>
      </c>
      <c r="BP27" s="42">
        <f t="shared" si="38"/>
        <v>100</v>
      </c>
      <c r="BQ27" s="42">
        <f t="shared" si="39"/>
        <v>94.22121674125805</v>
      </c>
      <c r="BR27" s="105">
        <f t="shared" si="40"/>
        <v>0.13315012089738046</v>
      </c>
      <c r="BS27" s="42">
        <f t="shared" si="41"/>
        <v>100</v>
      </c>
    </row>
    <row r="28" spans="1:71" ht="9.75">
      <c r="A28" s="39">
        <v>38018</v>
      </c>
      <c r="B28" s="49">
        <v>1631</v>
      </c>
      <c r="C28" s="37">
        <f t="shared" si="6"/>
        <v>55.2357084800867</v>
      </c>
      <c r="D28" s="88">
        <v>15.9</v>
      </c>
      <c r="E28" s="38">
        <f t="shared" si="7"/>
        <v>0.5384719588187483</v>
      </c>
      <c r="F28" s="37">
        <v>5</v>
      </c>
      <c r="G28" s="38">
        <v>11.25</v>
      </c>
      <c r="H28" s="48">
        <v>73.77</v>
      </c>
      <c r="I28" s="48">
        <v>36.25</v>
      </c>
      <c r="J28" s="40">
        <v>112.85</v>
      </c>
      <c r="K28" s="41">
        <v>11.9</v>
      </c>
      <c r="L28" s="1">
        <f aca="true" t="shared" si="52" ref="L28:L63">G28/100</f>
        <v>0.1125</v>
      </c>
      <c r="M28" s="1">
        <v>18.49</v>
      </c>
      <c r="N28" s="1">
        <v>8.9</v>
      </c>
      <c r="O28" s="38">
        <v>0.65</v>
      </c>
      <c r="P28" s="1">
        <v>55.52</v>
      </c>
      <c r="Q28" s="37">
        <v>1195</v>
      </c>
      <c r="R28" s="1">
        <v>1890</v>
      </c>
      <c r="S28" s="37">
        <v>1</v>
      </c>
      <c r="T28" s="37">
        <v>92</v>
      </c>
      <c r="U28" s="37">
        <f t="shared" si="47"/>
        <v>55.52</v>
      </c>
      <c r="V28" s="37">
        <f t="shared" si="48"/>
        <v>1195</v>
      </c>
      <c r="W28" s="37">
        <f t="shared" si="49"/>
        <v>1890</v>
      </c>
      <c r="X28" s="1">
        <f t="shared" si="50"/>
        <v>1</v>
      </c>
      <c r="Y28" s="37">
        <f t="shared" si="51"/>
        <v>92</v>
      </c>
      <c r="Z28" s="48">
        <v>0.295</v>
      </c>
      <c r="AA28" s="50">
        <v>5</v>
      </c>
      <c r="AB28" s="50">
        <v>3</v>
      </c>
      <c r="AC28" s="50">
        <v>2.1</v>
      </c>
      <c r="AD28" s="1">
        <v>22</v>
      </c>
      <c r="AE28" s="41">
        <v>239.43</v>
      </c>
      <c r="AF28" s="42">
        <v>1</v>
      </c>
      <c r="AG28" s="42">
        <v>1</v>
      </c>
      <c r="AH28" s="42">
        <v>191.61</v>
      </c>
      <c r="AI28" s="58">
        <v>29.528</v>
      </c>
      <c r="AJ28" s="37">
        <f t="shared" si="8"/>
        <v>0.03386616093199675</v>
      </c>
      <c r="AK28" s="58">
        <v>2.2</v>
      </c>
      <c r="AL28" s="77"/>
      <c r="AM28" s="42">
        <f t="shared" si="9"/>
        <v>65.56607051722291</v>
      </c>
      <c r="AN28" s="42">
        <f t="shared" si="10"/>
        <v>64.5180416010013</v>
      </c>
      <c r="AO28" s="42">
        <f t="shared" si="11"/>
        <v>108.69565217391305</v>
      </c>
      <c r="AP28" s="42">
        <f t="shared" si="12"/>
        <v>137.19512195121953</v>
      </c>
      <c r="AQ28" s="42">
        <f t="shared" si="13"/>
        <v>113.66718027734976</v>
      </c>
      <c r="AR28" s="42">
        <f t="shared" si="14"/>
        <v>104.46685878962535</v>
      </c>
      <c r="AS28" s="42">
        <f t="shared" si="15"/>
        <v>150.86898395721926</v>
      </c>
      <c r="AT28" s="42">
        <f t="shared" si="16"/>
        <v>125.26315789473684</v>
      </c>
      <c r="AU28" s="42">
        <f t="shared" si="17"/>
        <v>137.19512195121953</v>
      </c>
      <c r="AV28" s="42">
        <f t="shared" si="18"/>
        <v>20.185589519650655</v>
      </c>
      <c r="AW28" s="42">
        <f t="shared" si="19"/>
        <v>96.73913043478261</v>
      </c>
      <c r="AX28" s="42">
        <f t="shared" si="20"/>
        <v>86.66666666666667</v>
      </c>
      <c r="AY28" s="42">
        <f t="shared" si="21"/>
        <v>88.9031224979984</v>
      </c>
      <c r="AZ28" s="42">
        <f t="shared" si="22"/>
        <v>88.51851851851852</v>
      </c>
      <c r="BA28" s="42">
        <f t="shared" si="23"/>
        <v>107.08215297450425</v>
      </c>
      <c r="BB28" s="42">
        <f t="shared" si="24"/>
        <v>100</v>
      </c>
      <c r="BC28" s="42">
        <f t="shared" si="25"/>
        <v>102.22222222222223</v>
      </c>
      <c r="BD28" s="42">
        <f t="shared" si="26"/>
        <v>88.9031224979984</v>
      </c>
      <c r="BE28" s="42">
        <f t="shared" si="27"/>
        <v>88.51851851851852</v>
      </c>
      <c r="BF28" s="42">
        <f t="shared" si="28"/>
        <v>107.08215297450425</v>
      </c>
      <c r="BG28" s="42">
        <f t="shared" si="29"/>
        <v>100</v>
      </c>
      <c r="BH28" s="42">
        <f t="shared" si="30"/>
        <v>102.22222222222223</v>
      </c>
      <c r="BI28" s="42">
        <f t="shared" si="31"/>
        <v>87.53709198813056</v>
      </c>
      <c r="BJ28" s="42">
        <f t="shared" si="32"/>
        <v>161.29032258064515</v>
      </c>
      <c r="BK28" s="42">
        <f t="shared" si="33"/>
        <v>54.54545454545455</v>
      </c>
      <c r="BL28" s="42">
        <f t="shared" si="34"/>
        <v>80.76923076923076</v>
      </c>
      <c r="BM28" s="42">
        <f t="shared" si="35"/>
        <v>110</v>
      </c>
      <c r="BN28" s="42">
        <f t="shared" si="36"/>
        <v>105.27634876665347</v>
      </c>
      <c r="BO28" s="42">
        <f t="shared" si="37"/>
        <v>100</v>
      </c>
      <c r="BP28" s="42">
        <f t="shared" si="38"/>
        <v>100</v>
      </c>
      <c r="BQ28" s="42">
        <f t="shared" si="39"/>
        <v>94.23597108149313</v>
      </c>
      <c r="BR28" s="105">
        <f t="shared" si="40"/>
        <v>0.13269919255513793</v>
      </c>
      <c r="BS28" s="42">
        <f t="shared" si="41"/>
        <v>100</v>
      </c>
    </row>
    <row r="29" spans="1:71" ht="9.75">
      <c r="A29" s="39">
        <v>38047</v>
      </c>
      <c r="B29" s="49">
        <v>1631</v>
      </c>
      <c r="C29" s="37">
        <f t="shared" si="6"/>
        <v>54.96394149760734</v>
      </c>
      <c r="D29" s="88">
        <v>17.2</v>
      </c>
      <c r="E29" s="38">
        <f t="shared" si="7"/>
        <v>0.5796320010783851</v>
      </c>
      <c r="F29" s="37">
        <v>5</v>
      </c>
      <c r="G29" s="38">
        <v>11.25</v>
      </c>
      <c r="H29" s="48">
        <v>73.77</v>
      </c>
      <c r="I29" s="48">
        <v>36.25</v>
      </c>
      <c r="J29" s="40">
        <v>112.85</v>
      </c>
      <c r="K29" s="41">
        <v>11.9</v>
      </c>
      <c r="L29" s="1">
        <f t="shared" si="52"/>
        <v>0.1125</v>
      </c>
      <c r="M29" s="1">
        <v>18.49</v>
      </c>
      <c r="N29" s="1">
        <v>8.9</v>
      </c>
      <c r="O29" s="38">
        <v>0.65</v>
      </c>
      <c r="P29" s="1">
        <v>55.52</v>
      </c>
      <c r="Q29" s="37">
        <v>1195</v>
      </c>
      <c r="R29" s="1">
        <v>1890</v>
      </c>
      <c r="S29" s="37">
        <v>1</v>
      </c>
      <c r="T29" s="37">
        <v>93</v>
      </c>
      <c r="U29" s="37">
        <f t="shared" si="47"/>
        <v>55.52</v>
      </c>
      <c r="V29" s="37">
        <f t="shared" si="48"/>
        <v>1195</v>
      </c>
      <c r="W29" s="37">
        <f t="shared" si="49"/>
        <v>1890</v>
      </c>
      <c r="X29" s="1">
        <f t="shared" si="50"/>
        <v>1</v>
      </c>
      <c r="Y29" s="37">
        <f t="shared" si="51"/>
        <v>93</v>
      </c>
      <c r="Z29" s="48">
        <v>0.305</v>
      </c>
      <c r="AA29" s="50">
        <v>5</v>
      </c>
      <c r="AB29" s="50">
        <v>3</v>
      </c>
      <c r="AC29" s="50">
        <v>2.1</v>
      </c>
      <c r="AD29" s="1">
        <v>22</v>
      </c>
      <c r="AE29" s="41">
        <v>243.62</v>
      </c>
      <c r="AF29" s="42">
        <v>1</v>
      </c>
      <c r="AG29" s="42">
        <v>1</v>
      </c>
      <c r="AH29" s="42">
        <v>192.76</v>
      </c>
      <c r="AI29" s="58">
        <v>29.674</v>
      </c>
      <c r="AJ29" s="37">
        <f t="shared" si="8"/>
        <v>0.03369953494641774</v>
      </c>
      <c r="AK29" s="58">
        <v>2.2</v>
      </c>
      <c r="AL29" s="77"/>
      <c r="AM29" s="42">
        <f t="shared" si="9"/>
        <v>65.24347678885752</v>
      </c>
      <c r="AN29" s="42">
        <f t="shared" si="10"/>
        <v>69.44971032639187</v>
      </c>
      <c r="AO29" s="42">
        <f t="shared" si="11"/>
        <v>108.69565217391305</v>
      </c>
      <c r="AP29" s="42">
        <f t="shared" si="12"/>
        <v>137.19512195121953</v>
      </c>
      <c r="AQ29" s="42">
        <f t="shared" si="13"/>
        <v>113.66718027734976</v>
      </c>
      <c r="AR29" s="42">
        <f t="shared" si="14"/>
        <v>104.46685878962535</v>
      </c>
      <c r="AS29" s="42">
        <f t="shared" si="15"/>
        <v>150.86898395721926</v>
      </c>
      <c r="AT29" s="42">
        <f t="shared" si="16"/>
        <v>125.26315789473684</v>
      </c>
      <c r="AU29" s="42">
        <f t="shared" si="17"/>
        <v>137.19512195121953</v>
      </c>
      <c r="AV29" s="42">
        <f t="shared" si="18"/>
        <v>20.185589519650655</v>
      </c>
      <c r="AW29" s="42">
        <f t="shared" si="19"/>
        <v>96.73913043478261</v>
      </c>
      <c r="AX29" s="42">
        <f t="shared" si="20"/>
        <v>86.66666666666667</v>
      </c>
      <c r="AY29" s="42">
        <f t="shared" si="21"/>
        <v>88.9031224979984</v>
      </c>
      <c r="AZ29" s="42">
        <f t="shared" si="22"/>
        <v>88.51851851851852</v>
      </c>
      <c r="BA29" s="42">
        <f t="shared" si="23"/>
        <v>107.08215297450425</v>
      </c>
      <c r="BB29" s="42">
        <f t="shared" si="24"/>
        <v>100</v>
      </c>
      <c r="BC29" s="42">
        <f t="shared" si="25"/>
        <v>103.33333333333333</v>
      </c>
      <c r="BD29" s="42">
        <f t="shared" si="26"/>
        <v>88.9031224979984</v>
      </c>
      <c r="BE29" s="42">
        <f t="shared" si="27"/>
        <v>88.51851851851852</v>
      </c>
      <c r="BF29" s="42">
        <f t="shared" si="28"/>
        <v>107.08215297450425</v>
      </c>
      <c r="BG29" s="42">
        <f t="shared" si="29"/>
        <v>100</v>
      </c>
      <c r="BH29" s="42">
        <f t="shared" si="30"/>
        <v>103.33333333333333</v>
      </c>
      <c r="BI29" s="42">
        <f t="shared" si="31"/>
        <v>90.50445103857567</v>
      </c>
      <c r="BJ29" s="42">
        <f t="shared" si="32"/>
        <v>161.29032258064515</v>
      </c>
      <c r="BK29" s="42">
        <f t="shared" si="33"/>
        <v>54.54545454545455</v>
      </c>
      <c r="BL29" s="42">
        <f t="shared" si="34"/>
        <v>80.76923076923076</v>
      </c>
      <c r="BM29" s="42">
        <f t="shared" si="35"/>
        <v>110</v>
      </c>
      <c r="BN29" s="42">
        <f t="shared" si="36"/>
        <v>107.11867387767664</v>
      </c>
      <c r="BO29" s="42">
        <f t="shared" si="37"/>
        <v>100</v>
      </c>
      <c r="BP29" s="42">
        <f t="shared" si="38"/>
        <v>100</v>
      </c>
      <c r="BQ29" s="42">
        <f t="shared" si="39"/>
        <v>94.80155412383809</v>
      </c>
      <c r="BR29" s="105">
        <f t="shared" si="40"/>
        <v>0.13204629499791443</v>
      </c>
      <c r="BS29" s="42">
        <f t="shared" si="41"/>
        <v>100</v>
      </c>
    </row>
    <row r="30" spans="1:71" ht="9.75">
      <c r="A30" s="39">
        <v>38078</v>
      </c>
      <c r="B30" s="49">
        <v>1631</v>
      </c>
      <c r="C30" s="37">
        <f t="shared" si="6"/>
        <v>54.993593634095355</v>
      </c>
      <c r="D30" s="88">
        <v>17.2</v>
      </c>
      <c r="E30" s="38">
        <f t="shared" si="7"/>
        <v>0.5799447029469282</v>
      </c>
      <c r="F30" s="37">
        <v>5</v>
      </c>
      <c r="G30" s="38">
        <v>11.25</v>
      </c>
      <c r="H30" s="48">
        <v>73.77</v>
      </c>
      <c r="I30" s="48">
        <v>36.25</v>
      </c>
      <c r="J30" s="40">
        <v>112.85</v>
      </c>
      <c r="K30" s="41">
        <v>11.9</v>
      </c>
      <c r="L30" s="1">
        <f t="shared" si="52"/>
        <v>0.1125</v>
      </c>
      <c r="M30" s="1">
        <v>18.49</v>
      </c>
      <c r="N30" s="1">
        <v>8.9</v>
      </c>
      <c r="O30" s="38">
        <v>0.65</v>
      </c>
      <c r="P30" s="1">
        <v>55.52</v>
      </c>
      <c r="Q30" s="37">
        <v>1195</v>
      </c>
      <c r="R30" s="1">
        <v>1890</v>
      </c>
      <c r="S30" s="37">
        <v>1</v>
      </c>
      <c r="T30" s="37">
        <v>94</v>
      </c>
      <c r="U30" s="37">
        <f t="shared" si="47"/>
        <v>55.52</v>
      </c>
      <c r="V30" s="37">
        <f t="shared" si="48"/>
        <v>1195</v>
      </c>
      <c r="W30" s="37">
        <f t="shared" si="49"/>
        <v>1890</v>
      </c>
      <c r="X30" s="1">
        <f t="shared" si="50"/>
        <v>1</v>
      </c>
      <c r="Y30" s="37">
        <f t="shared" si="51"/>
        <v>94</v>
      </c>
      <c r="Z30" s="48">
        <v>0.312</v>
      </c>
      <c r="AA30" s="50">
        <v>5</v>
      </c>
      <c r="AB30" s="50">
        <v>3</v>
      </c>
      <c r="AC30" s="50">
        <v>2.1</v>
      </c>
      <c r="AD30" s="1">
        <v>20</v>
      </c>
      <c r="AE30" s="41">
        <v>247.74</v>
      </c>
      <c r="AF30" s="42">
        <v>1</v>
      </c>
      <c r="AG30" s="42">
        <v>1</v>
      </c>
      <c r="AH30" s="42">
        <v>195.14</v>
      </c>
      <c r="AI30" s="58">
        <v>29.658</v>
      </c>
      <c r="AJ30" s="37">
        <f t="shared" si="8"/>
        <v>0.03371771528761211</v>
      </c>
      <c r="AK30" s="58">
        <v>2.2</v>
      </c>
      <c r="AL30" s="77"/>
      <c r="AM30" s="42">
        <f t="shared" si="9"/>
        <v>65.27867456445337</v>
      </c>
      <c r="AN30" s="42">
        <f t="shared" si="10"/>
        <v>69.48717729534533</v>
      </c>
      <c r="AO30" s="42">
        <f t="shared" si="11"/>
        <v>108.69565217391305</v>
      </c>
      <c r="AP30" s="42">
        <f t="shared" si="12"/>
        <v>137.19512195121953</v>
      </c>
      <c r="AQ30" s="42">
        <f t="shared" si="13"/>
        <v>113.66718027734976</v>
      </c>
      <c r="AR30" s="42">
        <f t="shared" si="14"/>
        <v>104.46685878962535</v>
      </c>
      <c r="AS30" s="42">
        <f t="shared" si="15"/>
        <v>150.86898395721926</v>
      </c>
      <c r="AT30" s="42">
        <f t="shared" si="16"/>
        <v>125.26315789473684</v>
      </c>
      <c r="AU30" s="42">
        <f t="shared" si="17"/>
        <v>137.19512195121953</v>
      </c>
      <c r="AV30" s="42">
        <f t="shared" si="18"/>
        <v>20.185589519650655</v>
      </c>
      <c r="AW30" s="42">
        <f t="shared" si="19"/>
        <v>96.73913043478261</v>
      </c>
      <c r="AX30" s="42">
        <f t="shared" si="20"/>
        <v>86.66666666666667</v>
      </c>
      <c r="AY30" s="42">
        <f t="shared" si="21"/>
        <v>88.9031224979984</v>
      </c>
      <c r="AZ30" s="42">
        <f t="shared" si="22"/>
        <v>88.51851851851852</v>
      </c>
      <c r="BA30" s="42">
        <f t="shared" si="23"/>
        <v>107.08215297450425</v>
      </c>
      <c r="BB30" s="42">
        <f t="shared" si="24"/>
        <v>100</v>
      </c>
      <c r="BC30" s="42">
        <f t="shared" si="25"/>
        <v>104.44444444444444</v>
      </c>
      <c r="BD30" s="42">
        <f t="shared" si="26"/>
        <v>88.9031224979984</v>
      </c>
      <c r="BE30" s="42">
        <f t="shared" si="27"/>
        <v>88.51851851851852</v>
      </c>
      <c r="BF30" s="42">
        <f t="shared" si="28"/>
        <v>107.08215297450425</v>
      </c>
      <c r="BG30" s="42">
        <f t="shared" si="29"/>
        <v>100</v>
      </c>
      <c r="BH30" s="42">
        <f t="shared" si="30"/>
        <v>104.44444444444444</v>
      </c>
      <c r="BI30" s="42">
        <f t="shared" si="31"/>
        <v>92.58160237388724</v>
      </c>
      <c r="BJ30" s="42">
        <f t="shared" si="32"/>
        <v>161.29032258064515</v>
      </c>
      <c r="BK30" s="42">
        <f t="shared" si="33"/>
        <v>54.54545454545455</v>
      </c>
      <c r="BL30" s="42">
        <f t="shared" si="34"/>
        <v>80.76923076923076</v>
      </c>
      <c r="BM30" s="42">
        <f t="shared" si="35"/>
        <v>100</v>
      </c>
      <c r="BN30" s="42">
        <f t="shared" si="36"/>
        <v>108.930220287561</v>
      </c>
      <c r="BO30" s="42">
        <f t="shared" si="37"/>
        <v>100</v>
      </c>
      <c r="BP30" s="42">
        <f t="shared" si="38"/>
        <v>100</v>
      </c>
      <c r="BQ30" s="42">
        <f t="shared" si="39"/>
        <v>95.97206511582156</v>
      </c>
      <c r="BR30" s="105">
        <f t="shared" si="40"/>
        <v>0.1321175317879868</v>
      </c>
      <c r="BS30" s="42">
        <f t="shared" si="41"/>
        <v>100</v>
      </c>
    </row>
    <row r="31" spans="1:71" ht="9.75">
      <c r="A31" s="39">
        <v>38108</v>
      </c>
      <c r="B31" s="49">
        <v>1631</v>
      </c>
      <c r="C31" s="37">
        <f t="shared" si="6"/>
        <v>54.814316921525794</v>
      </c>
      <c r="D31" s="88">
        <v>17.2</v>
      </c>
      <c r="E31" s="38">
        <f t="shared" si="7"/>
        <v>0.5780541085531843</v>
      </c>
      <c r="F31" s="37">
        <v>5</v>
      </c>
      <c r="G31" s="38">
        <v>11.25</v>
      </c>
      <c r="H31" s="48">
        <v>73.77</v>
      </c>
      <c r="I31" s="48">
        <v>36.25</v>
      </c>
      <c r="J31" s="40">
        <v>112.85</v>
      </c>
      <c r="K31" s="41">
        <v>11.9</v>
      </c>
      <c r="L31" s="1">
        <f t="shared" si="52"/>
        <v>0.1125</v>
      </c>
      <c r="M31" s="1">
        <v>18.49</v>
      </c>
      <c r="N31" s="1">
        <v>8.9</v>
      </c>
      <c r="O31" s="38">
        <v>0.65</v>
      </c>
      <c r="P31" s="1">
        <v>55.52</v>
      </c>
      <c r="Q31" s="37">
        <v>1195</v>
      </c>
      <c r="R31" s="1">
        <v>1890</v>
      </c>
      <c r="S31" s="37">
        <v>1</v>
      </c>
      <c r="T31" s="37">
        <v>95</v>
      </c>
      <c r="U31" s="37">
        <f t="shared" si="47"/>
        <v>55.52</v>
      </c>
      <c r="V31" s="37">
        <f t="shared" si="48"/>
        <v>1195</v>
      </c>
      <c r="W31" s="37">
        <f t="shared" si="49"/>
        <v>1890</v>
      </c>
      <c r="X31" s="1">
        <f t="shared" si="50"/>
        <v>1</v>
      </c>
      <c r="Y31" s="37">
        <f t="shared" si="51"/>
        <v>95</v>
      </c>
      <c r="Z31" s="48">
        <v>0.312</v>
      </c>
      <c r="AA31" s="50">
        <v>5</v>
      </c>
      <c r="AB31" s="50">
        <v>3</v>
      </c>
      <c r="AC31" s="50">
        <v>2.1</v>
      </c>
      <c r="AD31" s="1">
        <v>20</v>
      </c>
      <c r="AE31" s="41">
        <v>248.61</v>
      </c>
      <c r="AF31" s="42">
        <v>1</v>
      </c>
      <c r="AG31" s="42">
        <v>1</v>
      </c>
      <c r="AH31" s="42">
        <v>197.17</v>
      </c>
      <c r="AI31" s="58">
        <v>29.755</v>
      </c>
      <c r="AJ31" s="37">
        <f t="shared" si="8"/>
        <v>0.033607797008906065</v>
      </c>
      <c r="AK31" s="58">
        <v>2.2</v>
      </c>
      <c r="AL31" s="77"/>
      <c r="AM31" s="42">
        <f t="shared" si="9"/>
        <v>65.06586893740743</v>
      </c>
      <c r="AN31" s="42">
        <f t="shared" si="10"/>
        <v>69.26065213326675</v>
      </c>
      <c r="AO31" s="42">
        <f t="shared" si="11"/>
        <v>108.69565217391305</v>
      </c>
      <c r="AP31" s="42">
        <f t="shared" si="12"/>
        <v>137.19512195121953</v>
      </c>
      <c r="AQ31" s="42">
        <f t="shared" si="13"/>
        <v>113.66718027734976</v>
      </c>
      <c r="AR31" s="42">
        <f t="shared" si="14"/>
        <v>104.46685878962535</v>
      </c>
      <c r="AS31" s="42">
        <f t="shared" si="15"/>
        <v>150.86898395721926</v>
      </c>
      <c r="AT31" s="42">
        <f t="shared" si="16"/>
        <v>125.26315789473684</v>
      </c>
      <c r="AU31" s="42">
        <f t="shared" si="17"/>
        <v>137.19512195121953</v>
      </c>
      <c r="AV31" s="42">
        <f t="shared" si="18"/>
        <v>20.185589519650655</v>
      </c>
      <c r="AW31" s="42">
        <f t="shared" si="19"/>
        <v>96.73913043478261</v>
      </c>
      <c r="AX31" s="42">
        <f t="shared" si="20"/>
        <v>86.66666666666667</v>
      </c>
      <c r="AY31" s="42">
        <f t="shared" si="21"/>
        <v>88.9031224979984</v>
      </c>
      <c r="AZ31" s="42">
        <f t="shared" si="22"/>
        <v>88.51851851851852</v>
      </c>
      <c r="BA31" s="42">
        <f t="shared" si="23"/>
        <v>107.08215297450425</v>
      </c>
      <c r="BB31" s="42">
        <f t="shared" si="24"/>
        <v>100</v>
      </c>
      <c r="BC31" s="42">
        <f t="shared" si="25"/>
        <v>105.55555555555556</v>
      </c>
      <c r="BD31" s="42">
        <f t="shared" si="26"/>
        <v>88.9031224979984</v>
      </c>
      <c r="BE31" s="42">
        <f t="shared" si="27"/>
        <v>88.51851851851852</v>
      </c>
      <c r="BF31" s="42">
        <f t="shared" si="28"/>
        <v>107.08215297450425</v>
      </c>
      <c r="BG31" s="42">
        <f t="shared" si="29"/>
        <v>100</v>
      </c>
      <c r="BH31" s="42">
        <f t="shared" si="30"/>
        <v>105.55555555555556</v>
      </c>
      <c r="BI31" s="42">
        <f t="shared" si="31"/>
        <v>92.58160237388724</v>
      </c>
      <c r="BJ31" s="42">
        <f t="shared" si="32"/>
        <v>161.29032258064515</v>
      </c>
      <c r="BK31" s="42">
        <f t="shared" si="33"/>
        <v>54.54545454545455</v>
      </c>
      <c r="BL31" s="42">
        <f t="shared" si="34"/>
        <v>80.76923076923076</v>
      </c>
      <c r="BM31" s="42">
        <f t="shared" si="35"/>
        <v>100</v>
      </c>
      <c r="BN31" s="42">
        <f t="shared" si="36"/>
        <v>109.31275557314338</v>
      </c>
      <c r="BO31" s="42">
        <f t="shared" si="37"/>
        <v>100</v>
      </c>
      <c r="BP31" s="42">
        <f t="shared" si="38"/>
        <v>100</v>
      </c>
      <c r="BQ31" s="42">
        <f t="shared" si="39"/>
        <v>96.97044213839571</v>
      </c>
      <c r="BR31" s="105">
        <f t="shared" si="40"/>
        <v>0.1316868344065909</v>
      </c>
      <c r="BS31" s="42">
        <f t="shared" si="41"/>
        <v>100</v>
      </c>
    </row>
    <row r="32" spans="1:71" ht="9.75">
      <c r="A32" s="39">
        <v>38139</v>
      </c>
      <c r="B32" s="49">
        <v>1631</v>
      </c>
      <c r="C32" s="37">
        <f t="shared" si="6"/>
        <v>54.85672003228844</v>
      </c>
      <c r="D32" s="88">
        <v>17.2</v>
      </c>
      <c r="E32" s="38">
        <f t="shared" si="7"/>
        <v>0.578501278084219</v>
      </c>
      <c r="F32" s="37">
        <v>5</v>
      </c>
      <c r="G32" s="38">
        <v>11.25</v>
      </c>
      <c r="H32" s="48">
        <v>70.29</v>
      </c>
      <c r="I32" s="48">
        <v>33.6</v>
      </c>
      <c r="J32" s="40">
        <v>112.85</v>
      </c>
      <c r="K32" s="41">
        <v>11.9</v>
      </c>
      <c r="L32" s="1">
        <f t="shared" si="52"/>
        <v>0.1125</v>
      </c>
      <c r="M32" s="1">
        <v>18.28</v>
      </c>
      <c r="N32" s="1">
        <v>8.9</v>
      </c>
      <c r="O32" s="38">
        <v>0.65</v>
      </c>
      <c r="P32" s="1">
        <v>55.52</v>
      </c>
      <c r="Q32" s="37">
        <v>1195</v>
      </c>
      <c r="R32" s="1">
        <v>1890</v>
      </c>
      <c r="S32" s="37">
        <v>1</v>
      </c>
      <c r="T32" s="37">
        <v>96</v>
      </c>
      <c r="U32" s="37">
        <f t="shared" si="47"/>
        <v>55.52</v>
      </c>
      <c r="V32" s="37">
        <f t="shared" si="48"/>
        <v>1195</v>
      </c>
      <c r="W32" s="37">
        <f t="shared" si="49"/>
        <v>1890</v>
      </c>
      <c r="X32" s="1">
        <f t="shared" si="50"/>
        <v>1</v>
      </c>
      <c r="Y32" s="37">
        <f t="shared" si="51"/>
        <v>96</v>
      </c>
      <c r="Z32" s="48">
        <v>0.312</v>
      </c>
      <c r="AA32" s="50">
        <v>5</v>
      </c>
      <c r="AB32" s="50">
        <v>3</v>
      </c>
      <c r="AC32" s="50">
        <v>2.1</v>
      </c>
      <c r="AD32" s="1">
        <v>20</v>
      </c>
      <c r="AE32" s="41">
        <v>248.28</v>
      </c>
      <c r="AF32" s="42">
        <v>1</v>
      </c>
      <c r="AG32" s="42">
        <v>1</v>
      </c>
      <c r="AH32" s="42">
        <v>197.82</v>
      </c>
      <c r="AI32" s="58">
        <v>29.732</v>
      </c>
      <c r="AJ32" s="37">
        <f t="shared" si="8"/>
        <v>0.03363379523745459</v>
      </c>
      <c r="AK32" s="58">
        <v>2.2</v>
      </c>
      <c r="AL32" s="77"/>
      <c r="AM32" s="42">
        <f t="shared" si="9"/>
        <v>65.11620241600154</v>
      </c>
      <c r="AN32" s="42">
        <f t="shared" si="10"/>
        <v>69.3142306008796</v>
      </c>
      <c r="AO32" s="42">
        <f t="shared" si="11"/>
        <v>108.69565217391305</v>
      </c>
      <c r="AP32" s="42">
        <f t="shared" si="12"/>
        <v>137.19512195121953</v>
      </c>
      <c r="AQ32" s="42">
        <f t="shared" si="13"/>
        <v>108.30508474576271</v>
      </c>
      <c r="AR32" s="42">
        <f t="shared" si="14"/>
        <v>96.82997118155619</v>
      </c>
      <c r="AS32" s="42">
        <f t="shared" si="15"/>
        <v>150.86898395721926</v>
      </c>
      <c r="AT32" s="42">
        <f t="shared" si="16"/>
        <v>125.26315789473684</v>
      </c>
      <c r="AU32" s="42">
        <f t="shared" si="17"/>
        <v>137.19512195121953</v>
      </c>
      <c r="AV32" s="42">
        <f t="shared" si="18"/>
        <v>19.95633187772926</v>
      </c>
      <c r="AW32" s="42">
        <f t="shared" si="19"/>
        <v>96.73913043478261</v>
      </c>
      <c r="AX32" s="42">
        <f t="shared" si="20"/>
        <v>86.66666666666667</v>
      </c>
      <c r="AY32" s="42">
        <f t="shared" si="21"/>
        <v>88.9031224979984</v>
      </c>
      <c r="AZ32" s="42">
        <f t="shared" si="22"/>
        <v>88.51851851851852</v>
      </c>
      <c r="BA32" s="42">
        <f t="shared" si="23"/>
        <v>107.08215297450425</v>
      </c>
      <c r="BB32" s="42">
        <f t="shared" si="24"/>
        <v>100</v>
      </c>
      <c r="BC32" s="42">
        <f t="shared" si="25"/>
        <v>106.66666666666667</v>
      </c>
      <c r="BD32" s="42">
        <f t="shared" si="26"/>
        <v>88.9031224979984</v>
      </c>
      <c r="BE32" s="42">
        <f t="shared" si="27"/>
        <v>88.51851851851852</v>
      </c>
      <c r="BF32" s="42">
        <f t="shared" si="28"/>
        <v>107.08215297450425</v>
      </c>
      <c r="BG32" s="42">
        <f t="shared" si="29"/>
        <v>100</v>
      </c>
      <c r="BH32" s="42">
        <f t="shared" si="30"/>
        <v>106.66666666666667</v>
      </c>
      <c r="BI32" s="42">
        <f t="shared" si="31"/>
        <v>92.58160237388724</v>
      </c>
      <c r="BJ32" s="42">
        <f t="shared" si="32"/>
        <v>161.29032258064515</v>
      </c>
      <c r="BK32" s="42">
        <f t="shared" si="33"/>
        <v>54.54545454545455</v>
      </c>
      <c r="BL32" s="42">
        <f t="shared" si="34"/>
        <v>80.76923076923076</v>
      </c>
      <c r="BM32" s="42">
        <f t="shared" si="35"/>
        <v>100</v>
      </c>
      <c r="BN32" s="42">
        <f t="shared" si="36"/>
        <v>109.16765598206041</v>
      </c>
      <c r="BO32" s="42">
        <f t="shared" si="37"/>
        <v>100</v>
      </c>
      <c r="BP32" s="42">
        <f t="shared" si="38"/>
        <v>100</v>
      </c>
      <c r="BQ32" s="42">
        <f t="shared" si="39"/>
        <v>97.2901195101559</v>
      </c>
      <c r="BR32" s="105">
        <f t="shared" si="40"/>
        <v>0.1317887043511406</v>
      </c>
      <c r="BS32" s="42">
        <f t="shared" si="41"/>
        <v>100</v>
      </c>
    </row>
    <row r="33" spans="1:71" ht="9.75">
      <c r="A33" s="39">
        <v>38169</v>
      </c>
      <c r="B33" s="49">
        <v>1631</v>
      </c>
      <c r="C33" s="37">
        <f t="shared" si="6"/>
        <v>55.37824256417221</v>
      </c>
      <c r="D33" s="88">
        <v>18.7</v>
      </c>
      <c r="E33" s="38">
        <f t="shared" si="7"/>
        <v>0.6349314138258861</v>
      </c>
      <c r="F33" s="1">
        <v>4.5</v>
      </c>
      <c r="G33" s="38">
        <v>8</v>
      </c>
      <c r="H33" s="48">
        <v>65.55</v>
      </c>
      <c r="I33" s="48">
        <v>33.6</v>
      </c>
      <c r="J33" s="40">
        <v>78.15</v>
      </c>
      <c r="K33" s="41">
        <v>11.9</v>
      </c>
      <c r="L33" s="1">
        <f t="shared" si="52"/>
        <v>0.08</v>
      </c>
      <c r="M33" s="1">
        <v>83.1</v>
      </c>
      <c r="N33" s="1">
        <v>8.9</v>
      </c>
      <c r="O33" s="38">
        <v>0.65</v>
      </c>
      <c r="P33" s="1">
        <v>60.63</v>
      </c>
      <c r="Q33" s="1">
        <v>1350</v>
      </c>
      <c r="R33" s="1">
        <v>1765</v>
      </c>
      <c r="S33" s="37">
        <v>1</v>
      </c>
      <c r="T33" s="37">
        <v>97</v>
      </c>
      <c r="U33" s="37">
        <f t="shared" si="47"/>
        <v>60.63</v>
      </c>
      <c r="V33" s="37">
        <f t="shared" si="48"/>
        <v>1350</v>
      </c>
      <c r="W33" s="37">
        <f t="shared" si="49"/>
        <v>1765</v>
      </c>
      <c r="X33" s="1">
        <f t="shared" si="50"/>
        <v>1</v>
      </c>
      <c r="Y33" s="37">
        <f t="shared" si="51"/>
        <v>97</v>
      </c>
      <c r="Z33" s="48">
        <v>0.316</v>
      </c>
      <c r="AA33" s="50">
        <v>5</v>
      </c>
      <c r="AB33" s="50">
        <v>3</v>
      </c>
      <c r="AC33" s="50">
        <v>2.1</v>
      </c>
      <c r="AD33" s="1">
        <v>20</v>
      </c>
      <c r="AE33" s="41">
        <v>248.62</v>
      </c>
      <c r="AF33" s="42">
        <v>1</v>
      </c>
      <c r="AG33" s="42">
        <v>1</v>
      </c>
      <c r="AH33" s="42">
        <v>199.82</v>
      </c>
      <c r="AI33" s="58">
        <v>29.452</v>
      </c>
      <c r="AJ33" s="37">
        <f t="shared" si="8"/>
        <v>0.03395355154149124</v>
      </c>
      <c r="AK33" s="58">
        <v>2.2</v>
      </c>
      <c r="AL33" s="77"/>
      <c r="AM33" s="42">
        <f t="shared" si="9"/>
        <v>65.73526178977856</v>
      </c>
      <c r="AN33" s="42">
        <f t="shared" si="10"/>
        <v>76.07551461150442</v>
      </c>
      <c r="AO33" s="42">
        <f t="shared" si="11"/>
        <v>97.82608695652175</v>
      </c>
      <c r="AP33" s="42">
        <f t="shared" si="12"/>
        <v>97.5609756097561</v>
      </c>
      <c r="AQ33" s="42">
        <f t="shared" si="13"/>
        <v>101.0015408320493</v>
      </c>
      <c r="AR33" s="42">
        <f t="shared" si="14"/>
        <v>96.82997118155619</v>
      </c>
      <c r="AS33" s="42">
        <f t="shared" si="15"/>
        <v>104.47860962566847</v>
      </c>
      <c r="AT33" s="42">
        <f t="shared" si="16"/>
        <v>125.26315789473684</v>
      </c>
      <c r="AU33" s="42">
        <f t="shared" si="17"/>
        <v>97.56097560975611</v>
      </c>
      <c r="AV33" s="42">
        <f t="shared" si="18"/>
        <v>90.72052401746726</v>
      </c>
      <c r="AW33" s="42">
        <f t="shared" si="19"/>
        <v>96.73913043478261</v>
      </c>
      <c r="AX33" s="42">
        <f t="shared" si="20"/>
        <v>86.66666666666667</v>
      </c>
      <c r="AY33" s="42">
        <f t="shared" si="21"/>
        <v>97.08566853482786</v>
      </c>
      <c r="AZ33" s="42">
        <f t="shared" si="22"/>
        <v>100</v>
      </c>
      <c r="BA33" s="42">
        <f t="shared" si="23"/>
        <v>100</v>
      </c>
      <c r="BB33" s="42">
        <f t="shared" si="24"/>
        <v>100</v>
      </c>
      <c r="BC33" s="42">
        <f t="shared" si="25"/>
        <v>107.77777777777777</v>
      </c>
      <c r="BD33" s="42">
        <f t="shared" si="26"/>
        <v>97.08566853482786</v>
      </c>
      <c r="BE33" s="42">
        <f t="shared" si="27"/>
        <v>100</v>
      </c>
      <c r="BF33" s="42">
        <f t="shared" si="28"/>
        <v>100</v>
      </c>
      <c r="BG33" s="42">
        <f t="shared" si="29"/>
        <v>100</v>
      </c>
      <c r="BH33" s="42">
        <f t="shared" si="30"/>
        <v>107.77777777777777</v>
      </c>
      <c r="BI33" s="42">
        <f t="shared" si="31"/>
        <v>93.76854599406528</v>
      </c>
      <c r="BJ33" s="42">
        <f t="shared" si="32"/>
        <v>161.29032258064515</v>
      </c>
      <c r="BK33" s="42">
        <f t="shared" si="33"/>
        <v>54.54545454545455</v>
      </c>
      <c r="BL33" s="42">
        <f t="shared" si="34"/>
        <v>80.76923076923076</v>
      </c>
      <c r="BM33" s="42">
        <f t="shared" si="35"/>
        <v>100</v>
      </c>
      <c r="BN33" s="42">
        <f t="shared" si="36"/>
        <v>109.31715253044892</v>
      </c>
      <c r="BO33" s="42">
        <f t="shared" si="37"/>
        <v>100</v>
      </c>
      <c r="BP33" s="42">
        <f t="shared" si="38"/>
        <v>100</v>
      </c>
      <c r="BQ33" s="42">
        <f t="shared" si="39"/>
        <v>98.27374219249495</v>
      </c>
      <c r="BR33" s="105">
        <f t="shared" si="40"/>
        <v>0.13304161882955698</v>
      </c>
      <c r="BS33" s="42">
        <f t="shared" si="41"/>
        <v>100</v>
      </c>
    </row>
    <row r="34" spans="1:71" ht="9.75">
      <c r="A34" s="39">
        <v>38200</v>
      </c>
      <c r="B34" s="49">
        <v>1957</v>
      </c>
      <c r="C34" s="37">
        <f t="shared" si="6"/>
        <v>67.77723903858143</v>
      </c>
      <c r="D34" s="88">
        <v>20.1</v>
      </c>
      <c r="E34" s="38">
        <f t="shared" si="7"/>
        <v>0.696128004433054</v>
      </c>
      <c r="F34" s="1">
        <v>4.5</v>
      </c>
      <c r="G34" s="38">
        <v>8</v>
      </c>
      <c r="H34" s="48">
        <v>65.55</v>
      </c>
      <c r="I34" s="48">
        <v>33.6</v>
      </c>
      <c r="J34" s="40">
        <v>78.15</v>
      </c>
      <c r="K34" s="41">
        <v>11.9</v>
      </c>
      <c r="L34" s="1">
        <f t="shared" si="52"/>
        <v>0.08</v>
      </c>
      <c r="M34" s="1">
        <v>83.1</v>
      </c>
      <c r="N34" s="1">
        <v>8.9</v>
      </c>
      <c r="O34" s="1">
        <v>0.75</v>
      </c>
      <c r="P34" s="1">
        <v>62.45</v>
      </c>
      <c r="Q34" s="1">
        <v>1350</v>
      </c>
      <c r="R34" s="1">
        <v>1765</v>
      </c>
      <c r="S34" s="37">
        <v>1</v>
      </c>
      <c r="T34" s="37">
        <v>98</v>
      </c>
      <c r="U34" s="37">
        <f t="shared" si="47"/>
        <v>62.45</v>
      </c>
      <c r="V34" s="37">
        <f t="shared" si="48"/>
        <v>1350</v>
      </c>
      <c r="W34" s="37">
        <f t="shared" si="49"/>
        <v>1765</v>
      </c>
      <c r="X34" s="1">
        <f t="shared" si="50"/>
        <v>1</v>
      </c>
      <c r="Y34" s="37">
        <f t="shared" si="51"/>
        <v>98</v>
      </c>
      <c r="Z34" s="48">
        <v>0.316</v>
      </c>
      <c r="AA34" s="50">
        <v>5</v>
      </c>
      <c r="AB34" s="50">
        <v>3</v>
      </c>
      <c r="AC34" s="50">
        <v>2.1</v>
      </c>
      <c r="AD34" s="1">
        <v>20</v>
      </c>
      <c r="AE34" s="41">
        <v>244.55</v>
      </c>
      <c r="AF34" s="42">
        <v>1</v>
      </c>
      <c r="AG34" s="42">
        <v>1</v>
      </c>
      <c r="AH34" s="42">
        <v>202.18</v>
      </c>
      <c r="AI34" s="58">
        <v>28.874</v>
      </c>
      <c r="AJ34" s="37">
        <f t="shared" si="8"/>
        <v>0.03463323405139572</v>
      </c>
      <c r="AK34" s="58">
        <v>2.2</v>
      </c>
      <c r="AL34" s="77"/>
      <c r="AM34" s="42">
        <f t="shared" si="9"/>
        <v>80.45315895365752</v>
      </c>
      <c r="AN34" s="42">
        <f t="shared" si="10"/>
        <v>83.40790047481677</v>
      </c>
      <c r="AO34" s="42">
        <f t="shared" si="11"/>
        <v>97.82608695652175</v>
      </c>
      <c r="AP34" s="42">
        <f t="shared" si="12"/>
        <v>97.5609756097561</v>
      </c>
      <c r="AQ34" s="42">
        <f t="shared" si="13"/>
        <v>101.0015408320493</v>
      </c>
      <c r="AR34" s="42">
        <f t="shared" si="14"/>
        <v>96.82997118155619</v>
      </c>
      <c r="AS34" s="42">
        <f t="shared" si="15"/>
        <v>104.47860962566847</v>
      </c>
      <c r="AT34" s="42">
        <f t="shared" si="16"/>
        <v>125.26315789473684</v>
      </c>
      <c r="AU34" s="42">
        <f t="shared" si="17"/>
        <v>97.56097560975611</v>
      </c>
      <c r="AV34" s="42">
        <f t="shared" si="18"/>
        <v>90.72052401746726</v>
      </c>
      <c r="AW34" s="42">
        <f t="shared" si="19"/>
        <v>96.73913043478261</v>
      </c>
      <c r="AX34" s="42">
        <f t="shared" si="20"/>
        <v>100</v>
      </c>
      <c r="AY34" s="42">
        <f t="shared" si="21"/>
        <v>100</v>
      </c>
      <c r="AZ34" s="42">
        <f t="shared" si="22"/>
        <v>100</v>
      </c>
      <c r="BA34" s="42">
        <f t="shared" si="23"/>
        <v>100</v>
      </c>
      <c r="BB34" s="42">
        <f t="shared" si="24"/>
        <v>100</v>
      </c>
      <c r="BC34" s="42">
        <f t="shared" si="25"/>
        <v>108.88888888888889</v>
      </c>
      <c r="BD34" s="42">
        <f t="shared" si="26"/>
        <v>100</v>
      </c>
      <c r="BE34" s="42">
        <f t="shared" si="27"/>
        <v>100</v>
      </c>
      <c r="BF34" s="42">
        <f t="shared" si="28"/>
        <v>100</v>
      </c>
      <c r="BG34" s="42">
        <f t="shared" si="29"/>
        <v>100</v>
      </c>
      <c r="BH34" s="42">
        <f t="shared" si="30"/>
        <v>108.88888888888889</v>
      </c>
      <c r="BI34" s="42">
        <f t="shared" si="31"/>
        <v>93.76854599406528</v>
      </c>
      <c r="BJ34" s="42">
        <f t="shared" si="32"/>
        <v>161.29032258064515</v>
      </c>
      <c r="BK34" s="42">
        <f t="shared" si="33"/>
        <v>54.54545454545455</v>
      </c>
      <c r="BL34" s="42">
        <f t="shared" si="34"/>
        <v>80.76923076923076</v>
      </c>
      <c r="BM34" s="42">
        <f t="shared" si="35"/>
        <v>100</v>
      </c>
      <c r="BN34" s="42">
        <f t="shared" si="36"/>
        <v>107.52759090709229</v>
      </c>
      <c r="BO34" s="42">
        <f t="shared" si="37"/>
        <v>100</v>
      </c>
      <c r="BP34" s="42">
        <f t="shared" si="38"/>
        <v>100</v>
      </c>
      <c r="BQ34" s="42">
        <f t="shared" si="39"/>
        <v>99.43441695765503</v>
      </c>
      <c r="BR34" s="105">
        <f t="shared" si="40"/>
        <v>0.13570484719014037</v>
      </c>
      <c r="BS34" s="42">
        <f t="shared" si="41"/>
        <v>100</v>
      </c>
    </row>
    <row r="35" spans="1:71" ht="9.75">
      <c r="A35" s="39">
        <v>38231</v>
      </c>
      <c r="B35" s="49">
        <v>1957</v>
      </c>
      <c r="C35" s="37">
        <f t="shared" si="6"/>
        <v>70.04294917680744</v>
      </c>
      <c r="D35" s="88">
        <v>20.1</v>
      </c>
      <c r="E35" s="38">
        <f t="shared" si="7"/>
        <v>0.7193987115246958</v>
      </c>
      <c r="F35" s="1">
        <v>4.5</v>
      </c>
      <c r="G35" s="38">
        <v>8</v>
      </c>
      <c r="H35" s="48">
        <v>65.55</v>
      </c>
      <c r="I35" s="48">
        <v>33.6</v>
      </c>
      <c r="J35" s="40">
        <v>78.15</v>
      </c>
      <c r="K35" s="41">
        <v>11.9</v>
      </c>
      <c r="L35" s="1">
        <f t="shared" si="52"/>
        <v>0.08</v>
      </c>
      <c r="M35" s="1">
        <v>83.1</v>
      </c>
      <c r="N35" s="1">
        <v>9.3</v>
      </c>
      <c r="O35" s="1">
        <v>0.75</v>
      </c>
      <c r="P35" s="1">
        <v>62.45</v>
      </c>
      <c r="Q35" s="1">
        <v>1350</v>
      </c>
      <c r="R35" s="1">
        <v>1765</v>
      </c>
      <c r="S35" s="37">
        <v>1</v>
      </c>
      <c r="T35" s="37">
        <v>99</v>
      </c>
      <c r="U35" s="37">
        <f t="shared" si="47"/>
        <v>62.45</v>
      </c>
      <c r="V35" s="37">
        <f t="shared" si="48"/>
        <v>1350</v>
      </c>
      <c r="W35" s="37">
        <f t="shared" si="49"/>
        <v>1765</v>
      </c>
      <c r="X35" s="1">
        <f t="shared" si="50"/>
        <v>1</v>
      </c>
      <c r="Y35" s="37">
        <f t="shared" si="51"/>
        <v>99</v>
      </c>
      <c r="Z35" s="48">
        <v>0.318</v>
      </c>
      <c r="AA35" s="50">
        <v>5</v>
      </c>
      <c r="AB35" s="50">
        <v>3</v>
      </c>
      <c r="AC35" s="50">
        <v>2.1</v>
      </c>
      <c r="AD35" s="1">
        <v>20</v>
      </c>
      <c r="AE35" s="41">
        <v>240.22</v>
      </c>
      <c r="AF35" s="42">
        <v>1</v>
      </c>
      <c r="AG35" s="42">
        <v>1</v>
      </c>
      <c r="AH35" s="42">
        <v>202.73</v>
      </c>
      <c r="AI35" s="58">
        <v>27.94</v>
      </c>
      <c r="AJ35" s="37">
        <f t="shared" si="8"/>
        <v>0.03579098067287043</v>
      </c>
      <c r="AK35" s="58">
        <v>2.2</v>
      </c>
      <c r="AL35" s="77"/>
      <c r="AM35" s="42">
        <f t="shared" si="9"/>
        <v>83.14260957866524</v>
      </c>
      <c r="AN35" s="42">
        <f t="shared" si="10"/>
        <v>86.19612449212094</v>
      </c>
      <c r="AO35" s="42">
        <f t="shared" si="11"/>
        <v>97.82608695652175</v>
      </c>
      <c r="AP35" s="42">
        <f t="shared" si="12"/>
        <v>97.5609756097561</v>
      </c>
      <c r="AQ35" s="42">
        <f t="shared" si="13"/>
        <v>101.0015408320493</v>
      </c>
      <c r="AR35" s="42">
        <f t="shared" si="14"/>
        <v>96.82997118155619</v>
      </c>
      <c r="AS35" s="42">
        <f t="shared" si="15"/>
        <v>104.47860962566847</v>
      </c>
      <c r="AT35" s="42">
        <f t="shared" si="16"/>
        <v>125.26315789473684</v>
      </c>
      <c r="AU35" s="42">
        <f t="shared" si="17"/>
        <v>97.56097560975611</v>
      </c>
      <c r="AV35" s="42">
        <f t="shared" si="18"/>
        <v>90.72052401746726</v>
      </c>
      <c r="AW35" s="42">
        <f t="shared" si="19"/>
        <v>101.08695652173915</v>
      </c>
      <c r="AX35" s="42">
        <f t="shared" si="20"/>
        <v>100</v>
      </c>
      <c r="AY35" s="42">
        <f t="shared" si="21"/>
        <v>100</v>
      </c>
      <c r="AZ35" s="42">
        <f t="shared" si="22"/>
        <v>100</v>
      </c>
      <c r="BA35" s="42">
        <f t="shared" si="23"/>
        <v>100</v>
      </c>
      <c r="BB35" s="42">
        <f t="shared" si="24"/>
        <v>100</v>
      </c>
      <c r="BC35" s="42">
        <f t="shared" si="25"/>
        <v>110</v>
      </c>
      <c r="BD35" s="42">
        <f t="shared" si="26"/>
        <v>100</v>
      </c>
      <c r="BE35" s="42">
        <f t="shared" si="27"/>
        <v>100</v>
      </c>
      <c r="BF35" s="42">
        <f t="shared" si="28"/>
        <v>100</v>
      </c>
      <c r="BG35" s="42">
        <f t="shared" si="29"/>
        <v>100</v>
      </c>
      <c r="BH35" s="42">
        <f t="shared" si="30"/>
        <v>110</v>
      </c>
      <c r="BI35" s="42">
        <f t="shared" si="31"/>
        <v>94.3620178041543</v>
      </c>
      <c r="BJ35" s="42">
        <f t="shared" si="32"/>
        <v>161.29032258064515</v>
      </c>
      <c r="BK35" s="42">
        <f t="shared" si="33"/>
        <v>54.54545454545455</v>
      </c>
      <c r="BL35" s="42">
        <f t="shared" si="34"/>
        <v>80.76923076923076</v>
      </c>
      <c r="BM35" s="42">
        <f t="shared" si="35"/>
        <v>100</v>
      </c>
      <c r="BN35" s="42">
        <f t="shared" si="36"/>
        <v>105.62370839379149</v>
      </c>
      <c r="BO35" s="42">
        <f t="shared" si="37"/>
        <v>100</v>
      </c>
      <c r="BP35" s="42">
        <f t="shared" si="38"/>
        <v>100</v>
      </c>
      <c r="BQ35" s="42">
        <f t="shared" si="39"/>
        <v>99.70491319529827</v>
      </c>
      <c r="BR35" s="105">
        <f t="shared" si="40"/>
        <v>0.14024129412197966</v>
      </c>
      <c r="BS35" s="42">
        <f t="shared" si="41"/>
        <v>100</v>
      </c>
    </row>
    <row r="36" spans="1:71" ht="9.75">
      <c r="A36" s="39">
        <v>38261</v>
      </c>
      <c r="B36" s="49">
        <v>1957</v>
      </c>
      <c r="C36" s="37">
        <f t="shared" si="6"/>
        <v>72.04122952328363</v>
      </c>
      <c r="D36" s="88">
        <v>20.1</v>
      </c>
      <c r="E36" s="38">
        <f t="shared" si="7"/>
        <v>0.7399226946438433</v>
      </c>
      <c r="F36" s="1">
        <v>4.7</v>
      </c>
      <c r="G36" s="38">
        <v>8.3</v>
      </c>
      <c r="H36" s="48">
        <v>68.3</v>
      </c>
      <c r="I36" s="48">
        <v>34.2</v>
      </c>
      <c r="J36" s="40">
        <v>78.15</v>
      </c>
      <c r="K36" s="41">
        <v>12.4</v>
      </c>
      <c r="L36" s="1">
        <f t="shared" si="52"/>
        <v>0.083</v>
      </c>
      <c r="M36" s="1">
        <v>86.7</v>
      </c>
      <c r="N36" s="1">
        <v>9.3</v>
      </c>
      <c r="O36" s="1">
        <v>0.75</v>
      </c>
      <c r="P36" s="1">
        <v>62.45</v>
      </c>
      <c r="Q36" s="1">
        <v>1350</v>
      </c>
      <c r="R36" s="1">
        <v>1765</v>
      </c>
      <c r="S36" s="37">
        <v>1</v>
      </c>
      <c r="T36" s="37">
        <v>100</v>
      </c>
      <c r="U36" s="37">
        <f t="shared" si="47"/>
        <v>62.45</v>
      </c>
      <c r="V36" s="37">
        <f t="shared" si="48"/>
        <v>1350</v>
      </c>
      <c r="W36" s="37">
        <f t="shared" si="49"/>
        <v>1765</v>
      </c>
      <c r="X36" s="1">
        <f t="shared" si="50"/>
        <v>1</v>
      </c>
      <c r="Y36" s="37">
        <f t="shared" si="51"/>
        <v>100</v>
      </c>
      <c r="Z36" s="48">
        <v>0.318</v>
      </c>
      <c r="AA36" s="50">
        <v>5</v>
      </c>
      <c r="AB36" s="50">
        <v>3</v>
      </c>
      <c r="AC36" s="50">
        <v>2.1</v>
      </c>
      <c r="AD36" s="1">
        <v>20</v>
      </c>
      <c r="AE36" s="41">
        <v>235.15</v>
      </c>
      <c r="AF36" s="42">
        <v>1</v>
      </c>
      <c r="AG36" s="42">
        <v>1</v>
      </c>
      <c r="AH36" s="42">
        <v>202.06</v>
      </c>
      <c r="AI36" s="58">
        <v>27.165</v>
      </c>
      <c r="AJ36" s="37">
        <f t="shared" si="8"/>
        <v>0.03681207436039021</v>
      </c>
      <c r="AK36" s="58">
        <v>2.2</v>
      </c>
      <c r="AL36" s="77"/>
      <c r="AM36" s="42">
        <f t="shared" si="9"/>
        <v>85.51461482156844</v>
      </c>
      <c r="AN36" s="42">
        <f t="shared" si="10"/>
        <v>88.65524455401656</v>
      </c>
      <c r="AO36" s="42">
        <f t="shared" si="11"/>
        <v>102.17391304347827</v>
      </c>
      <c r="AP36" s="42">
        <f t="shared" si="12"/>
        <v>101.21951219512198</v>
      </c>
      <c r="AQ36" s="42">
        <f t="shared" si="13"/>
        <v>105.23882896764252</v>
      </c>
      <c r="AR36" s="42">
        <f t="shared" si="14"/>
        <v>98.55907780979828</v>
      </c>
      <c r="AS36" s="42">
        <f t="shared" si="15"/>
        <v>104.47860962566847</v>
      </c>
      <c r="AT36" s="42">
        <f t="shared" si="16"/>
        <v>130.52631578947367</v>
      </c>
      <c r="AU36" s="42">
        <f t="shared" si="17"/>
        <v>101.21951219512198</v>
      </c>
      <c r="AV36" s="42">
        <f t="shared" si="18"/>
        <v>94.65065502183407</v>
      </c>
      <c r="AW36" s="42">
        <f t="shared" si="19"/>
        <v>101.08695652173915</v>
      </c>
      <c r="AX36" s="42">
        <f t="shared" si="20"/>
        <v>100</v>
      </c>
      <c r="AY36" s="42">
        <f t="shared" si="21"/>
        <v>100</v>
      </c>
      <c r="AZ36" s="42">
        <f t="shared" si="22"/>
        <v>100</v>
      </c>
      <c r="BA36" s="42">
        <f t="shared" si="23"/>
        <v>100</v>
      </c>
      <c r="BB36" s="42">
        <f t="shared" si="24"/>
        <v>100</v>
      </c>
      <c r="BC36" s="42">
        <f t="shared" si="25"/>
        <v>111.11111111111111</v>
      </c>
      <c r="BD36" s="42">
        <f t="shared" si="26"/>
        <v>100</v>
      </c>
      <c r="BE36" s="42">
        <f t="shared" si="27"/>
        <v>100</v>
      </c>
      <c r="BF36" s="42">
        <f t="shared" si="28"/>
        <v>100</v>
      </c>
      <c r="BG36" s="42">
        <f t="shared" si="29"/>
        <v>100</v>
      </c>
      <c r="BH36" s="42">
        <f t="shared" si="30"/>
        <v>111.11111111111111</v>
      </c>
      <c r="BI36" s="42">
        <f t="shared" si="31"/>
        <v>94.3620178041543</v>
      </c>
      <c r="BJ36" s="42">
        <f t="shared" si="32"/>
        <v>161.29032258064515</v>
      </c>
      <c r="BK36" s="42">
        <f t="shared" si="33"/>
        <v>54.54545454545455</v>
      </c>
      <c r="BL36" s="42">
        <f t="shared" si="34"/>
        <v>80.76923076923076</v>
      </c>
      <c r="BM36" s="42">
        <f t="shared" si="35"/>
        <v>100</v>
      </c>
      <c r="BN36" s="42">
        <f t="shared" si="36"/>
        <v>103.3944510398804</v>
      </c>
      <c r="BO36" s="42">
        <f t="shared" si="37"/>
        <v>100</v>
      </c>
      <c r="BP36" s="42">
        <f t="shared" si="38"/>
        <v>100</v>
      </c>
      <c r="BQ36" s="42">
        <f t="shared" si="39"/>
        <v>99.3753995967147</v>
      </c>
      <c r="BR36" s="105">
        <f t="shared" si="40"/>
        <v>0.14424228815638185</v>
      </c>
      <c r="BS36" s="42">
        <f t="shared" si="41"/>
        <v>100</v>
      </c>
    </row>
    <row r="37" spans="1:71" ht="9.75">
      <c r="A37" s="39">
        <v>38292</v>
      </c>
      <c r="B37" s="49">
        <v>1957</v>
      </c>
      <c r="C37" s="37">
        <f t="shared" si="6"/>
        <v>73.44717583036217</v>
      </c>
      <c r="D37" s="88">
        <v>21.3</v>
      </c>
      <c r="E37" s="38">
        <f t="shared" si="7"/>
        <v>0.7993995121035842</v>
      </c>
      <c r="F37" s="1">
        <v>4.7</v>
      </c>
      <c r="G37" s="38">
        <v>8.3</v>
      </c>
      <c r="H37" s="48">
        <v>68.3</v>
      </c>
      <c r="I37" s="48">
        <v>34.2</v>
      </c>
      <c r="J37" s="40">
        <v>78.15</v>
      </c>
      <c r="K37" s="41">
        <v>12.4</v>
      </c>
      <c r="L37" s="1">
        <f t="shared" si="52"/>
        <v>0.083</v>
      </c>
      <c r="M37" s="1">
        <v>86.7</v>
      </c>
      <c r="N37" s="1">
        <v>9.3</v>
      </c>
      <c r="O37" s="1">
        <v>0.75</v>
      </c>
      <c r="P37" s="1">
        <v>62.45</v>
      </c>
      <c r="Q37" s="1">
        <v>1350</v>
      </c>
      <c r="R37" s="1">
        <v>1765</v>
      </c>
      <c r="S37" s="37">
        <v>1</v>
      </c>
      <c r="T37" s="37">
        <v>101</v>
      </c>
      <c r="U37" s="37">
        <f t="shared" si="47"/>
        <v>62.45</v>
      </c>
      <c r="V37" s="37">
        <f t="shared" si="48"/>
        <v>1350</v>
      </c>
      <c r="W37" s="37">
        <f t="shared" si="49"/>
        <v>1765</v>
      </c>
      <c r="X37" s="1">
        <f t="shared" si="50"/>
        <v>1</v>
      </c>
      <c r="Y37" s="37">
        <f t="shared" si="51"/>
        <v>101</v>
      </c>
      <c r="Z37" s="48">
        <v>0.318</v>
      </c>
      <c r="AA37" s="50">
        <v>5</v>
      </c>
      <c r="AB37" s="50">
        <v>3</v>
      </c>
      <c r="AC37" s="50">
        <v>2.1</v>
      </c>
      <c r="AD37" s="1">
        <v>20</v>
      </c>
      <c r="AE37" s="41">
        <v>230.12</v>
      </c>
      <c r="AF37" s="42">
        <v>1</v>
      </c>
      <c r="AG37" s="42">
        <v>1</v>
      </c>
      <c r="AH37" s="42">
        <v>201.53</v>
      </c>
      <c r="AI37" s="58">
        <v>26.645</v>
      </c>
      <c r="AJ37" s="37">
        <f t="shared" si="8"/>
        <v>0.03753049352598987</v>
      </c>
      <c r="AK37" s="58">
        <v>2.2</v>
      </c>
      <c r="AL37" s="77"/>
      <c r="AM37" s="42">
        <f t="shared" si="9"/>
        <v>87.1835057844964</v>
      </c>
      <c r="AN37" s="42">
        <f t="shared" si="10"/>
        <v>95.78157252767875</v>
      </c>
      <c r="AO37" s="42">
        <f t="shared" si="11"/>
        <v>102.17391304347827</v>
      </c>
      <c r="AP37" s="42">
        <f t="shared" si="12"/>
        <v>101.21951219512198</v>
      </c>
      <c r="AQ37" s="42">
        <f t="shared" si="13"/>
        <v>105.23882896764252</v>
      </c>
      <c r="AR37" s="42">
        <f t="shared" si="14"/>
        <v>98.55907780979828</v>
      </c>
      <c r="AS37" s="42">
        <f t="shared" si="15"/>
        <v>104.47860962566847</v>
      </c>
      <c r="AT37" s="42">
        <f t="shared" si="16"/>
        <v>130.52631578947367</v>
      </c>
      <c r="AU37" s="42">
        <f t="shared" si="17"/>
        <v>101.21951219512198</v>
      </c>
      <c r="AV37" s="42">
        <f t="shared" si="18"/>
        <v>94.65065502183407</v>
      </c>
      <c r="AW37" s="42">
        <f t="shared" si="19"/>
        <v>101.08695652173915</v>
      </c>
      <c r="AX37" s="42">
        <f t="shared" si="20"/>
        <v>100</v>
      </c>
      <c r="AY37" s="42">
        <f t="shared" si="21"/>
        <v>100</v>
      </c>
      <c r="AZ37" s="42">
        <f t="shared" si="22"/>
        <v>100</v>
      </c>
      <c r="BA37" s="42">
        <f t="shared" si="23"/>
        <v>100</v>
      </c>
      <c r="BB37" s="42">
        <f t="shared" si="24"/>
        <v>100</v>
      </c>
      <c r="BC37" s="42">
        <f t="shared" si="25"/>
        <v>112.22222222222223</v>
      </c>
      <c r="BD37" s="42">
        <f t="shared" si="26"/>
        <v>100</v>
      </c>
      <c r="BE37" s="42">
        <f t="shared" si="27"/>
        <v>100</v>
      </c>
      <c r="BF37" s="42">
        <f t="shared" si="28"/>
        <v>100</v>
      </c>
      <c r="BG37" s="42">
        <f t="shared" si="29"/>
        <v>100</v>
      </c>
      <c r="BH37" s="42">
        <f t="shared" si="30"/>
        <v>112.22222222222223</v>
      </c>
      <c r="BI37" s="42">
        <f t="shared" si="31"/>
        <v>94.3620178041543</v>
      </c>
      <c r="BJ37" s="42">
        <f t="shared" si="32"/>
        <v>161.29032258064515</v>
      </c>
      <c r="BK37" s="42">
        <f t="shared" si="33"/>
        <v>54.54545454545455</v>
      </c>
      <c r="BL37" s="42">
        <f t="shared" si="34"/>
        <v>80.76923076923076</v>
      </c>
      <c r="BM37" s="42">
        <f t="shared" si="35"/>
        <v>100</v>
      </c>
      <c r="BN37" s="42">
        <f t="shared" si="36"/>
        <v>101.18278151519148</v>
      </c>
      <c r="BO37" s="42">
        <f t="shared" si="37"/>
        <v>100</v>
      </c>
      <c r="BP37" s="42">
        <f t="shared" si="38"/>
        <v>100</v>
      </c>
      <c r="BQ37" s="42">
        <f t="shared" si="39"/>
        <v>99.11473958589484</v>
      </c>
      <c r="BR37" s="105">
        <f t="shared" si="40"/>
        <v>0.1470572999725319</v>
      </c>
      <c r="BS37" s="42">
        <f t="shared" si="41"/>
        <v>100</v>
      </c>
    </row>
    <row r="38" spans="1:71" ht="9.75">
      <c r="A38" s="39">
        <v>38322</v>
      </c>
      <c r="B38" s="49">
        <v>1957</v>
      </c>
      <c r="C38" s="37">
        <f t="shared" si="6"/>
        <v>73.67945483980272</v>
      </c>
      <c r="D38" s="88">
        <v>21.3</v>
      </c>
      <c r="E38" s="38">
        <f t="shared" si="7"/>
        <v>0.8019276382666316</v>
      </c>
      <c r="F38" s="1">
        <v>4.7</v>
      </c>
      <c r="G38" s="38">
        <v>8.3</v>
      </c>
      <c r="H38" s="48">
        <v>68.3</v>
      </c>
      <c r="I38" s="48">
        <v>34.2</v>
      </c>
      <c r="J38" s="40">
        <v>78.15</v>
      </c>
      <c r="K38" s="41">
        <v>12.4</v>
      </c>
      <c r="L38" s="1">
        <f t="shared" si="52"/>
        <v>0.083</v>
      </c>
      <c r="M38" s="1">
        <v>86.7</v>
      </c>
      <c r="N38" s="1">
        <v>9.3</v>
      </c>
      <c r="O38" s="1">
        <v>0.75</v>
      </c>
      <c r="P38" s="1">
        <v>62.45</v>
      </c>
      <c r="Q38" s="1">
        <v>1350</v>
      </c>
      <c r="R38" s="1">
        <v>1765</v>
      </c>
      <c r="S38" s="37">
        <v>1</v>
      </c>
      <c r="T38" s="37">
        <v>102</v>
      </c>
      <c r="U38" s="37">
        <f t="shared" si="47"/>
        <v>62.45</v>
      </c>
      <c r="V38" s="37">
        <f t="shared" si="48"/>
        <v>1350</v>
      </c>
      <c r="W38" s="37">
        <f t="shared" si="49"/>
        <v>1765</v>
      </c>
      <c r="X38" s="1">
        <f t="shared" si="50"/>
        <v>1</v>
      </c>
      <c r="Y38" s="37">
        <f t="shared" si="51"/>
        <v>102</v>
      </c>
      <c r="Z38" s="48">
        <v>0.318</v>
      </c>
      <c r="AA38" s="50">
        <v>5</v>
      </c>
      <c r="AB38" s="50">
        <v>3</v>
      </c>
      <c r="AC38" s="50">
        <v>2.1</v>
      </c>
      <c r="AD38" s="1">
        <v>20</v>
      </c>
      <c r="AE38" s="41">
        <v>230.69</v>
      </c>
      <c r="AF38" s="42">
        <v>1</v>
      </c>
      <c r="AG38" s="42">
        <v>1</v>
      </c>
      <c r="AH38" s="42">
        <v>201.71</v>
      </c>
      <c r="AI38" s="58">
        <v>26.561</v>
      </c>
      <c r="AJ38" s="37">
        <f t="shared" si="8"/>
        <v>0.03764918489514702</v>
      </c>
      <c r="AK38" s="58">
        <v>2.2</v>
      </c>
      <c r="AL38" s="77"/>
      <c r="AM38" s="42">
        <f t="shared" si="9"/>
        <v>87.45922637053977</v>
      </c>
      <c r="AN38" s="42">
        <f t="shared" si="10"/>
        <v>96.08448477090474</v>
      </c>
      <c r="AO38" s="42">
        <f t="shared" si="11"/>
        <v>102.17391304347827</v>
      </c>
      <c r="AP38" s="42">
        <f t="shared" si="12"/>
        <v>101.21951219512198</v>
      </c>
      <c r="AQ38" s="42">
        <f t="shared" si="13"/>
        <v>105.23882896764252</v>
      </c>
      <c r="AR38" s="42">
        <f t="shared" si="14"/>
        <v>98.55907780979828</v>
      </c>
      <c r="AS38" s="42">
        <f t="shared" si="15"/>
        <v>104.47860962566847</v>
      </c>
      <c r="AT38" s="42">
        <f t="shared" si="16"/>
        <v>130.52631578947367</v>
      </c>
      <c r="AU38" s="42">
        <f t="shared" si="17"/>
        <v>101.21951219512198</v>
      </c>
      <c r="AV38" s="42">
        <f t="shared" si="18"/>
        <v>94.65065502183407</v>
      </c>
      <c r="AW38" s="42">
        <f t="shared" si="19"/>
        <v>101.08695652173915</v>
      </c>
      <c r="AX38" s="42">
        <f t="shared" si="20"/>
        <v>100</v>
      </c>
      <c r="AY38" s="42">
        <f t="shared" si="21"/>
        <v>100</v>
      </c>
      <c r="AZ38" s="42">
        <f t="shared" si="22"/>
        <v>100</v>
      </c>
      <c r="BA38" s="42">
        <f t="shared" si="23"/>
        <v>100</v>
      </c>
      <c r="BB38" s="42">
        <f t="shared" si="24"/>
        <v>100</v>
      </c>
      <c r="BC38" s="42">
        <f t="shared" si="25"/>
        <v>113.33333333333333</v>
      </c>
      <c r="BD38" s="42">
        <f t="shared" si="26"/>
        <v>100</v>
      </c>
      <c r="BE38" s="42">
        <f t="shared" si="27"/>
        <v>100</v>
      </c>
      <c r="BF38" s="42">
        <f t="shared" si="28"/>
        <v>100</v>
      </c>
      <c r="BG38" s="42">
        <f t="shared" si="29"/>
        <v>100</v>
      </c>
      <c r="BH38" s="42">
        <f t="shared" si="30"/>
        <v>113.33333333333333</v>
      </c>
      <c r="BI38" s="42">
        <f t="shared" si="31"/>
        <v>94.3620178041543</v>
      </c>
      <c r="BJ38" s="42">
        <f t="shared" si="32"/>
        <v>161.29032258064515</v>
      </c>
      <c r="BK38" s="42">
        <f t="shared" si="33"/>
        <v>54.54545454545455</v>
      </c>
      <c r="BL38" s="42">
        <f t="shared" si="34"/>
        <v>80.76923076923076</v>
      </c>
      <c r="BM38" s="42">
        <f t="shared" si="35"/>
        <v>100</v>
      </c>
      <c r="BN38" s="42">
        <f t="shared" si="36"/>
        <v>101.43340808160752</v>
      </c>
      <c r="BO38" s="42">
        <f t="shared" si="37"/>
        <v>100</v>
      </c>
      <c r="BP38" s="42">
        <f t="shared" si="38"/>
        <v>100</v>
      </c>
      <c r="BQ38" s="42">
        <f t="shared" si="39"/>
        <v>99.20326562730536</v>
      </c>
      <c r="BR38" s="105">
        <f t="shared" si="40"/>
        <v>0.14752237332058704</v>
      </c>
      <c r="BS38" s="42">
        <f t="shared" si="41"/>
        <v>100</v>
      </c>
    </row>
    <row r="39" spans="1:71" ht="9.75">
      <c r="A39" s="39">
        <v>38353</v>
      </c>
      <c r="B39" s="49">
        <v>2150</v>
      </c>
      <c r="C39" s="37">
        <f t="shared" si="6"/>
        <v>84.2311459353575</v>
      </c>
      <c r="D39" s="88">
        <v>21.3</v>
      </c>
      <c r="E39" s="38">
        <f t="shared" si="7"/>
        <v>0.8344760039177278</v>
      </c>
      <c r="F39" s="1">
        <v>4.7</v>
      </c>
      <c r="G39" s="38">
        <v>8.3</v>
      </c>
      <c r="H39" s="48">
        <v>68.3</v>
      </c>
      <c r="I39" s="48">
        <v>34.2</v>
      </c>
      <c r="J39" s="40">
        <v>78.15</v>
      </c>
      <c r="K39" s="41">
        <v>12.4</v>
      </c>
      <c r="L39" s="1">
        <f t="shared" si="52"/>
        <v>0.083</v>
      </c>
      <c r="M39" s="1">
        <v>86.7</v>
      </c>
      <c r="N39" s="1">
        <v>9.3</v>
      </c>
      <c r="O39" s="1">
        <v>0.75</v>
      </c>
      <c r="P39" s="1">
        <v>62.45</v>
      </c>
      <c r="Q39" s="1">
        <v>1350</v>
      </c>
      <c r="R39" s="1">
        <v>1765</v>
      </c>
      <c r="S39" s="37">
        <v>1</v>
      </c>
      <c r="T39" s="1">
        <v>90</v>
      </c>
      <c r="U39" s="37">
        <f aca="true" t="shared" si="53" ref="U39:U50">P39</f>
        <v>62.45</v>
      </c>
      <c r="V39" s="37">
        <f aca="true" t="shared" si="54" ref="V39:V50">Q39</f>
        <v>1350</v>
      </c>
      <c r="W39" s="37">
        <f aca="true" t="shared" si="55" ref="W39:W50">R39</f>
        <v>1765</v>
      </c>
      <c r="X39" s="1">
        <f aca="true" t="shared" si="56" ref="X39:X50">S39</f>
        <v>1</v>
      </c>
      <c r="Y39" s="37">
        <f aca="true" t="shared" si="57" ref="Y39:Y50">T39</f>
        <v>90</v>
      </c>
      <c r="Z39" s="48">
        <v>0.337</v>
      </c>
      <c r="AA39" s="50">
        <v>5</v>
      </c>
      <c r="AB39" s="50">
        <v>3</v>
      </c>
      <c r="AC39" s="50">
        <v>2.1</v>
      </c>
      <c r="AD39" s="1">
        <v>20</v>
      </c>
      <c r="AE39" s="41">
        <v>227.8</v>
      </c>
      <c r="AF39" s="42">
        <v>1</v>
      </c>
      <c r="AG39" s="42">
        <v>1</v>
      </c>
      <c r="AH39" s="42">
        <v>202.47</v>
      </c>
      <c r="AI39" s="58">
        <v>25.525</v>
      </c>
      <c r="AJ39" s="37">
        <f t="shared" si="8"/>
        <v>0.039177277179236046</v>
      </c>
      <c r="AK39" s="58">
        <v>2.2</v>
      </c>
      <c r="AL39" s="77"/>
      <c r="AM39" s="42">
        <f t="shared" si="9"/>
        <v>99.98432908912832</v>
      </c>
      <c r="AN39" s="42">
        <f t="shared" si="10"/>
        <v>99.98432908912832</v>
      </c>
      <c r="AO39" s="42">
        <f t="shared" si="11"/>
        <v>102.17391304347827</v>
      </c>
      <c r="AP39" s="42">
        <f t="shared" si="12"/>
        <v>101.21951219512198</v>
      </c>
      <c r="AQ39" s="42">
        <f t="shared" si="13"/>
        <v>105.23882896764252</v>
      </c>
      <c r="AR39" s="42">
        <f t="shared" si="14"/>
        <v>98.55907780979828</v>
      </c>
      <c r="AS39" s="42">
        <f t="shared" si="15"/>
        <v>104.47860962566847</v>
      </c>
      <c r="AT39" s="42">
        <f t="shared" si="16"/>
        <v>130.52631578947367</v>
      </c>
      <c r="AU39" s="42">
        <f t="shared" si="17"/>
        <v>101.21951219512198</v>
      </c>
      <c r="AV39" s="42">
        <f t="shared" si="18"/>
        <v>94.65065502183407</v>
      </c>
      <c r="AW39" s="42">
        <f t="shared" si="19"/>
        <v>101.08695652173915</v>
      </c>
      <c r="AX39" s="42">
        <f t="shared" si="20"/>
        <v>100</v>
      </c>
      <c r="AY39" s="42">
        <f t="shared" si="21"/>
        <v>100</v>
      </c>
      <c r="AZ39" s="42">
        <f t="shared" si="22"/>
        <v>100</v>
      </c>
      <c r="BA39" s="42">
        <f t="shared" si="23"/>
        <v>100</v>
      </c>
      <c r="BB39" s="42">
        <f t="shared" si="24"/>
        <v>100</v>
      </c>
      <c r="BC39" s="42">
        <f t="shared" si="25"/>
        <v>100</v>
      </c>
      <c r="BD39" s="42">
        <f t="shared" si="26"/>
        <v>100</v>
      </c>
      <c r="BE39" s="42">
        <f t="shared" si="27"/>
        <v>100</v>
      </c>
      <c r="BF39" s="42">
        <f t="shared" si="28"/>
        <v>100</v>
      </c>
      <c r="BG39" s="42">
        <f t="shared" si="29"/>
        <v>100</v>
      </c>
      <c r="BH39" s="42">
        <f t="shared" si="30"/>
        <v>100</v>
      </c>
      <c r="BI39" s="42">
        <f t="shared" si="31"/>
        <v>100</v>
      </c>
      <c r="BJ39" s="42">
        <f t="shared" si="32"/>
        <v>161.29032258064515</v>
      </c>
      <c r="BK39" s="42">
        <f t="shared" si="33"/>
        <v>54.54545454545455</v>
      </c>
      <c r="BL39" s="42">
        <f t="shared" si="34"/>
        <v>80.76923076923076</v>
      </c>
      <c r="BM39" s="42">
        <f t="shared" si="35"/>
        <v>100</v>
      </c>
      <c r="BN39" s="42">
        <f t="shared" si="36"/>
        <v>100.16268742030515</v>
      </c>
      <c r="BO39" s="42">
        <f t="shared" si="37"/>
        <v>100</v>
      </c>
      <c r="BP39" s="42">
        <f t="shared" si="38"/>
        <v>100</v>
      </c>
      <c r="BQ39" s="42">
        <f t="shared" si="39"/>
        <v>99.5770422465942</v>
      </c>
      <c r="BR39" s="105">
        <f t="shared" si="40"/>
        <v>0.15350996112705634</v>
      </c>
      <c r="BS39" s="42">
        <f t="shared" si="41"/>
        <v>100</v>
      </c>
    </row>
    <row r="40" spans="1:71" ht="9.75">
      <c r="A40" s="39">
        <v>38384</v>
      </c>
      <c r="B40" s="49">
        <v>2150</v>
      </c>
      <c r="C40" s="37">
        <f t="shared" si="6"/>
        <v>86.24839537869063</v>
      </c>
      <c r="D40" s="88">
        <v>21.3</v>
      </c>
      <c r="E40" s="38">
        <f t="shared" si="7"/>
        <v>0.8544608472400513</v>
      </c>
      <c r="F40" s="1">
        <v>4.6</v>
      </c>
      <c r="G40" s="38">
        <v>8.2</v>
      </c>
      <c r="H40" s="48">
        <v>64.9</v>
      </c>
      <c r="I40" s="48">
        <v>34.7</v>
      </c>
      <c r="J40" s="40">
        <v>74.8</v>
      </c>
      <c r="K40" s="41">
        <v>9.5</v>
      </c>
      <c r="L40" s="1">
        <f t="shared" si="52"/>
        <v>0.08199999999999999</v>
      </c>
      <c r="M40" s="1">
        <v>91.6</v>
      </c>
      <c r="N40" s="1">
        <v>9.2</v>
      </c>
      <c r="O40" s="1">
        <v>0.75</v>
      </c>
      <c r="P40" s="1">
        <v>62.45</v>
      </c>
      <c r="Q40" s="1">
        <v>1350</v>
      </c>
      <c r="R40" s="1">
        <v>1765</v>
      </c>
      <c r="S40" s="37">
        <v>1</v>
      </c>
      <c r="T40" s="1">
        <v>90</v>
      </c>
      <c r="U40" s="37">
        <f t="shared" si="53"/>
        <v>62.45</v>
      </c>
      <c r="V40" s="37">
        <f t="shared" si="54"/>
        <v>1350</v>
      </c>
      <c r="W40" s="37">
        <f t="shared" si="55"/>
        <v>1765</v>
      </c>
      <c r="X40" s="1">
        <f t="shared" si="56"/>
        <v>1</v>
      </c>
      <c r="Y40" s="37">
        <f t="shared" si="57"/>
        <v>90</v>
      </c>
      <c r="Z40" s="48">
        <v>0.337</v>
      </c>
      <c r="AA40" s="50">
        <v>2.65</v>
      </c>
      <c r="AB40" s="50">
        <v>5.5</v>
      </c>
      <c r="AC40" s="50">
        <v>2.6</v>
      </c>
      <c r="AD40" s="1">
        <v>20</v>
      </c>
      <c r="AE40" s="41">
        <v>222.17</v>
      </c>
      <c r="AF40" s="42">
        <v>1</v>
      </c>
      <c r="AG40" s="42">
        <v>1</v>
      </c>
      <c r="AH40" s="42">
        <v>202.46</v>
      </c>
      <c r="AI40" s="58">
        <v>24.928</v>
      </c>
      <c r="AJ40" s="37">
        <f t="shared" si="8"/>
        <v>0.04011553273427471</v>
      </c>
      <c r="AK40" s="58">
        <v>2.2</v>
      </c>
      <c r="AL40" s="77"/>
      <c r="AM40" s="42">
        <f t="shared" si="9"/>
        <v>102.3788510911425</v>
      </c>
      <c r="AN40" s="42">
        <f t="shared" si="10"/>
        <v>102.3788510911425</v>
      </c>
      <c r="AO40" s="42">
        <f t="shared" si="11"/>
        <v>100</v>
      </c>
      <c r="AP40" s="42">
        <f t="shared" si="12"/>
        <v>100</v>
      </c>
      <c r="AQ40" s="42">
        <f t="shared" si="13"/>
        <v>100</v>
      </c>
      <c r="AR40" s="42">
        <f t="shared" si="14"/>
        <v>100</v>
      </c>
      <c r="AS40" s="42">
        <f t="shared" si="15"/>
        <v>100</v>
      </c>
      <c r="AT40" s="42">
        <f t="shared" si="16"/>
        <v>100</v>
      </c>
      <c r="AU40" s="42">
        <f t="shared" si="17"/>
        <v>100</v>
      </c>
      <c r="AV40" s="42">
        <f t="shared" si="18"/>
        <v>100</v>
      </c>
      <c r="AW40" s="42">
        <f t="shared" si="19"/>
        <v>100</v>
      </c>
      <c r="AX40" s="42">
        <f t="shared" si="20"/>
        <v>100</v>
      </c>
      <c r="AY40" s="42">
        <f t="shared" si="21"/>
        <v>100</v>
      </c>
      <c r="AZ40" s="42">
        <f t="shared" si="22"/>
        <v>100</v>
      </c>
      <c r="BA40" s="42">
        <f t="shared" si="23"/>
        <v>100</v>
      </c>
      <c r="BB40" s="42">
        <f t="shared" si="24"/>
        <v>100</v>
      </c>
      <c r="BC40" s="42">
        <f t="shared" si="25"/>
        <v>100</v>
      </c>
      <c r="BD40" s="42">
        <f t="shared" si="26"/>
        <v>100</v>
      </c>
      <c r="BE40" s="42">
        <f t="shared" si="27"/>
        <v>100</v>
      </c>
      <c r="BF40" s="42">
        <f t="shared" si="28"/>
        <v>100</v>
      </c>
      <c r="BG40" s="42">
        <f t="shared" si="29"/>
        <v>100</v>
      </c>
      <c r="BH40" s="42">
        <f t="shared" si="30"/>
        <v>100</v>
      </c>
      <c r="BI40" s="42">
        <f t="shared" si="31"/>
        <v>100</v>
      </c>
      <c r="BJ40" s="42">
        <f t="shared" si="32"/>
        <v>85.48387096774194</v>
      </c>
      <c r="BK40" s="42">
        <f t="shared" si="33"/>
        <v>100</v>
      </c>
      <c r="BL40" s="42">
        <f t="shared" si="34"/>
        <v>100</v>
      </c>
      <c r="BM40" s="42">
        <f t="shared" si="35"/>
        <v>100</v>
      </c>
      <c r="BN40" s="42">
        <f t="shared" si="36"/>
        <v>97.68720045728355</v>
      </c>
      <c r="BO40" s="42">
        <f t="shared" si="37"/>
        <v>100</v>
      </c>
      <c r="BP40" s="42">
        <f t="shared" si="38"/>
        <v>100</v>
      </c>
      <c r="BQ40" s="42">
        <f t="shared" si="39"/>
        <v>99.5721241331825</v>
      </c>
      <c r="BR40" s="105">
        <f t="shared" si="40"/>
        <v>0.1571863670478222</v>
      </c>
      <c r="BS40" s="42">
        <f t="shared" si="41"/>
        <v>100</v>
      </c>
    </row>
    <row r="41" spans="1:71" s="59" customFormat="1" ht="9.75">
      <c r="A41" s="68">
        <v>38412</v>
      </c>
      <c r="B41" s="80">
        <v>2150</v>
      </c>
      <c r="C41" s="83">
        <f t="shared" si="6"/>
        <v>84.24434779201442</v>
      </c>
      <c r="D41" s="94">
        <v>21.3</v>
      </c>
      <c r="E41" s="81">
        <f t="shared" si="7"/>
        <v>0.8346067944046079</v>
      </c>
      <c r="F41" s="59">
        <v>4.6</v>
      </c>
      <c r="G41" s="81">
        <v>8.2</v>
      </c>
      <c r="H41" s="59">
        <v>64.9</v>
      </c>
      <c r="I41" s="59">
        <v>34.7</v>
      </c>
      <c r="J41" s="80">
        <v>74.8</v>
      </c>
      <c r="K41" s="82">
        <v>9.5</v>
      </c>
      <c r="L41" s="59">
        <f t="shared" si="52"/>
        <v>0.08199999999999999</v>
      </c>
      <c r="M41" s="59">
        <v>91.6</v>
      </c>
      <c r="N41" s="59">
        <v>9.2</v>
      </c>
      <c r="O41" s="59">
        <v>0.75</v>
      </c>
      <c r="P41" s="59">
        <v>62.45</v>
      </c>
      <c r="Q41" s="59">
        <v>1350</v>
      </c>
      <c r="R41" s="59">
        <v>1765</v>
      </c>
      <c r="S41" s="83">
        <v>1</v>
      </c>
      <c r="T41" s="59">
        <v>90</v>
      </c>
      <c r="U41" s="83">
        <f t="shared" si="53"/>
        <v>62.45</v>
      </c>
      <c r="V41" s="83">
        <f t="shared" si="54"/>
        <v>1350</v>
      </c>
      <c r="W41" s="83">
        <f t="shared" si="55"/>
        <v>1765</v>
      </c>
      <c r="X41" s="59">
        <f t="shared" si="56"/>
        <v>1</v>
      </c>
      <c r="Y41" s="83">
        <f t="shared" si="57"/>
        <v>90</v>
      </c>
      <c r="Z41" s="59">
        <v>0.337</v>
      </c>
      <c r="AA41" s="81">
        <v>3.1</v>
      </c>
      <c r="AB41" s="81">
        <v>5.5</v>
      </c>
      <c r="AC41" s="81">
        <v>2.6</v>
      </c>
      <c r="AD41" s="59">
        <v>20</v>
      </c>
      <c r="AE41" s="82">
        <v>227.43</v>
      </c>
      <c r="AF41" s="84">
        <v>1</v>
      </c>
      <c r="AG41" s="84">
        <v>1</v>
      </c>
      <c r="AH41" s="84">
        <v>203.33</v>
      </c>
      <c r="AI41" s="85">
        <v>25.521</v>
      </c>
      <c r="AJ41" s="37">
        <f t="shared" si="8"/>
        <v>0.03918341757768112</v>
      </c>
      <c r="AK41" s="85">
        <v>2.2</v>
      </c>
      <c r="AL41" s="86"/>
      <c r="AM41" s="84">
        <f t="shared" si="9"/>
        <v>99.99999999999999</v>
      </c>
      <c r="AN41" s="84">
        <f t="shared" si="10"/>
        <v>100</v>
      </c>
      <c r="AO41" s="84">
        <f t="shared" si="11"/>
        <v>100</v>
      </c>
      <c r="AP41" s="84">
        <f t="shared" si="12"/>
        <v>100</v>
      </c>
      <c r="AQ41" s="84">
        <f t="shared" si="13"/>
        <v>100</v>
      </c>
      <c r="AR41" s="84">
        <f t="shared" si="14"/>
        <v>100</v>
      </c>
      <c r="AS41" s="84">
        <f t="shared" si="15"/>
        <v>100</v>
      </c>
      <c r="AT41" s="84">
        <f t="shared" si="16"/>
        <v>100</v>
      </c>
      <c r="AU41" s="84">
        <f t="shared" si="17"/>
        <v>100</v>
      </c>
      <c r="AV41" s="84">
        <f t="shared" si="18"/>
        <v>100</v>
      </c>
      <c r="AW41" s="84">
        <f t="shared" si="19"/>
        <v>100</v>
      </c>
      <c r="AX41" s="84">
        <f t="shared" si="20"/>
        <v>100</v>
      </c>
      <c r="AY41" s="84">
        <f t="shared" si="21"/>
        <v>100</v>
      </c>
      <c r="AZ41" s="84">
        <f t="shared" si="22"/>
        <v>100</v>
      </c>
      <c r="BA41" s="84">
        <f t="shared" si="23"/>
        <v>100</v>
      </c>
      <c r="BB41" s="84">
        <f t="shared" si="24"/>
        <v>100</v>
      </c>
      <c r="BC41" s="84">
        <f t="shared" si="25"/>
        <v>100</v>
      </c>
      <c r="BD41" s="84">
        <f t="shared" si="26"/>
        <v>100</v>
      </c>
      <c r="BE41" s="84">
        <f t="shared" si="27"/>
        <v>100</v>
      </c>
      <c r="BF41" s="84">
        <f t="shared" si="28"/>
        <v>100</v>
      </c>
      <c r="BG41" s="84">
        <f t="shared" si="29"/>
        <v>100</v>
      </c>
      <c r="BH41" s="84">
        <f t="shared" si="30"/>
        <v>100</v>
      </c>
      <c r="BI41" s="84">
        <f t="shared" si="31"/>
        <v>100</v>
      </c>
      <c r="BJ41" s="84">
        <f t="shared" si="32"/>
        <v>100</v>
      </c>
      <c r="BK41" s="84">
        <f t="shared" si="33"/>
        <v>100</v>
      </c>
      <c r="BL41" s="84">
        <f t="shared" si="34"/>
        <v>100</v>
      </c>
      <c r="BM41" s="84">
        <f t="shared" si="35"/>
        <v>100</v>
      </c>
      <c r="BN41" s="84">
        <f t="shared" si="36"/>
        <v>100</v>
      </c>
      <c r="BO41" s="84">
        <f t="shared" si="37"/>
        <v>100</v>
      </c>
      <c r="BP41" s="84">
        <f t="shared" si="38"/>
        <v>100</v>
      </c>
      <c r="BQ41" s="84">
        <f t="shared" si="39"/>
        <v>100</v>
      </c>
      <c r="BR41" s="105">
        <f t="shared" si="40"/>
        <v>0.153534021306693</v>
      </c>
      <c r="BS41" s="84">
        <f t="shared" si="41"/>
        <v>100</v>
      </c>
    </row>
    <row r="42" spans="1:71" ht="9.75">
      <c r="A42" s="39">
        <v>38443</v>
      </c>
      <c r="B42" s="49">
        <v>2150</v>
      </c>
      <c r="C42" s="37">
        <f t="shared" si="6"/>
        <v>85.2836176120587</v>
      </c>
      <c r="D42" s="88">
        <v>20.6</v>
      </c>
      <c r="E42" s="38">
        <f t="shared" si="7"/>
        <v>0.8171360571201904</v>
      </c>
      <c r="F42" s="1">
        <v>4.6</v>
      </c>
      <c r="G42" s="38">
        <v>8.2</v>
      </c>
      <c r="H42" s="48">
        <v>64.9</v>
      </c>
      <c r="I42" s="48">
        <v>34.7</v>
      </c>
      <c r="J42" s="40">
        <v>74.8</v>
      </c>
      <c r="K42" s="41">
        <v>9.5</v>
      </c>
      <c r="L42" s="1">
        <f t="shared" si="52"/>
        <v>0.08199999999999999</v>
      </c>
      <c r="M42" s="1">
        <v>91.6</v>
      </c>
      <c r="N42" s="1">
        <v>9.2</v>
      </c>
      <c r="O42" s="1">
        <v>0.75</v>
      </c>
      <c r="P42" s="1">
        <v>62.45</v>
      </c>
      <c r="Q42" s="1">
        <v>1350</v>
      </c>
      <c r="R42" s="1">
        <v>1765</v>
      </c>
      <c r="S42" s="37">
        <v>1</v>
      </c>
      <c r="T42" s="1">
        <v>90</v>
      </c>
      <c r="U42" s="37">
        <f t="shared" si="53"/>
        <v>62.45</v>
      </c>
      <c r="V42" s="37">
        <f t="shared" si="54"/>
        <v>1350</v>
      </c>
      <c r="W42" s="37">
        <f t="shared" si="55"/>
        <v>1765</v>
      </c>
      <c r="X42" s="1">
        <f t="shared" si="56"/>
        <v>1</v>
      </c>
      <c r="Y42" s="37">
        <f t="shared" si="57"/>
        <v>90</v>
      </c>
      <c r="Z42" s="48">
        <v>0.335</v>
      </c>
      <c r="AA42" s="50">
        <v>3.1</v>
      </c>
      <c r="AB42" s="50">
        <v>5.5</v>
      </c>
      <c r="AC42" s="50">
        <v>2.6</v>
      </c>
      <c r="AD42" s="1">
        <v>20</v>
      </c>
      <c r="AE42" s="41">
        <v>228.76</v>
      </c>
      <c r="AF42" s="42">
        <v>1</v>
      </c>
      <c r="AG42" s="42">
        <v>1</v>
      </c>
      <c r="AH42" s="42">
        <v>205.42</v>
      </c>
      <c r="AI42" s="58">
        <v>25.21</v>
      </c>
      <c r="AJ42" s="37">
        <f t="shared" si="8"/>
        <v>0.03966679888932963</v>
      </c>
      <c r="AK42" s="58">
        <v>2.2</v>
      </c>
      <c r="AL42" s="77"/>
      <c r="AM42" s="42">
        <f t="shared" si="9"/>
        <v>101.23363744545813</v>
      </c>
      <c r="AN42" s="42">
        <f t="shared" si="10"/>
        <v>97.90671039326001</v>
      </c>
      <c r="AO42" s="42">
        <f t="shared" si="11"/>
        <v>100</v>
      </c>
      <c r="AP42" s="42">
        <f t="shared" si="12"/>
        <v>100</v>
      </c>
      <c r="AQ42" s="42">
        <f t="shared" si="13"/>
        <v>100</v>
      </c>
      <c r="AR42" s="42">
        <f t="shared" si="14"/>
        <v>100</v>
      </c>
      <c r="AS42" s="42">
        <f t="shared" si="15"/>
        <v>100</v>
      </c>
      <c r="AT42" s="42">
        <f t="shared" si="16"/>
        <v>100</v>
      </c>
      <c r="AU42" s="42">
        <f t="shared" si="17"/>
        <v>100</v>
      </c>
      <c r="AV42" s="42">
        <f t="shared" si="18"/>
        <v>100</v>
      </c>
      <c r="AW42" s="42">
        <f t="shared" si="19"/>
        <v>100</v>
      </c>
      <c r="AX42" s="42">
        <f t="shared" si="20"/>
        <v>100</v>
      </c>
      <c r="AY42" s="42">
        <f t="shared" si="21"/>
        <v>100</v>
      </c>
      <c r="AZ42" s="42">
        <f t="shared" si="22"/>
        <v>100</v>
      </c>
      <c r="BA42" s="42">
        <f t="shared" si="23"/>
        <v>100</v>
      </c>
      <c r="BB42" s="42">
        <f t="shared" si="24"/>
        <v>100</v>
      </c>
      <c r="BC42" s="42">
        <f t="shared" si="25"/>
        <v>100</v>
      </c>
      <c r="BD42" s="42">
        <f t="shared" si="26"/>
        <v>100</v>
      </c>
      <c r="BE42" s="42">
        <f t="shared" si="27"/>
        <v>100</v>
      </c>
      <c r="BF42" s="42">
        <f t="shared" si="28"/>
        <v>100</v>
      </c>
      <c r="BG42" s="42">
        <f t="shared" si="29"/>
        <v>100</v>
      </c>
      <c r="BH42" s="42">
        <f t="shared" si="30"/>
        <v>100</v>
      </c>
      <c r="BI42" s="42">
        <f t="shared" si="31"/>
        <v>99.40652818991097</v>
      </c>
      <c r="BJ42" s="42">
        <f t="shared" si="32"/>
        <v>100</v>
      </c>
      <c r="BK42" s="42">
        <f t="shared" si="33"/>
        <v>100</v>
      </c>
      <c r="BL42" s="42">
        <f t="shared" si="34"/>
        <v>100</v>
      </c>
      <c r="BM42" s="42">
        <f t="shared" si="35"/>
        <v>100</v>
      </c>
      <c r="BN42" s="42">
        <f t="shared" si="36"/>
        <v>100.58479532163743</v>
      </c>
      <c r="BO42" s="42">
        <f t="shared" si="37"/>
        <v>100</v>
      </c>
      <c r="BP42" s="42">
        <f t="shared" si="38"/>
        <v>100</v>
      </c>
      <c r="BQ42" s="42">
        <f t="shared" si="39"/>
        <v>101.0278857030443</v>
      </c>
      <c r="BR42" s="105">
        <f t="shared" si="40"/>
        <v>0.15542807448505006</v>
      </c>
      <c r="BS42" s="42">
        <f t="shared" si="41"/>
        <v>100</v>
      </c>
    </row>
    <row r="43" spans="1:71" ht="9.75">
      <c r="A43" s="39">
        <v>38473</v>
      </c>
      <c r="B43" s="49">
        <v>2150</v>
      </c>
      <c r="C43" s="37">
        <f t="shared" si="6"/>
        <v>87.8232098361995</v>
      </c>
      <c r="D43" s="88">
        <v>20.6</v>
      </c>
      <c r="E43" s="38">
        <f t="shared" si="7"/>
        <v>0.8414688942445162</v>
      </c>
      <c r="F43" s="1">
        <v>4.6</v>
      </c>
      <c r="G43" s="38">
        <v>8.2</v>
      </c>
      <c r="H43" s="48">
        <v>64.9</v>
      </c>
      <c r="I43" s="48">
        <v>34.7</v>
      </c>
      <c r="J43" s="40">
        <v>74.8</v>
      </c>
      <c r="K43" s="41">
        <v>9.5</v>
      </c>
      <c r="L43" s="1">
        <f t="shared" si="52"/>
        <v>0.08199999999999999</v>
      </c>
      <c r="M43" s="1">
        <v>91.6</v>
      </c>
      <c r="N43" s="1">
        <v>9.2</v>
      </c>
      <c r="O43" s="1">
        <v>0.75</v>
      </c>
      <c r="P43" s="1">
        <v>62.45</v>
      </c>
      <c r="Q43" s="1">
        <v>1350</v>
      </c>
      <c r="R43" s="1">
        <v>1765</v>
      </c>
      <c r="S43" s="37">
        <v>1</v>
      </c>
      <c r="T43" s="1">
        <v>90</v>
      </c>
      <c r="U43" s="37">
        <f t="shared" si="53"/>
        <v>62.45</v>
      </c>
      <c r="V43" s="37">
        <f t="shared" si="54"/>
        <v>1350</v>
      </c>
      <c r="W43" s="37">
        <f t="shared" si="55"/>
        <v>1765</v>
      </c>
      <c r="X43" s="1">
        <f t="shared" si="56"/>
        <v>1</v>
      </c>
      <c r="Y43" s="37">
        <f t="shared" si="57"/>
        <v>90</v>
      </c>
      <c r="Z43" s="48">
        <v>0.335</v>
      </c>
      <c r="AA43" s="50">
        <v>3.1</v>
      </c>
      <c r="AB43" s="50">
        <v>5.5</v>
      </c>
      <c r="AC43" s="50">
        <v>2.6</v>
      </c>
      <c r="AD43" s="1">
        <v>20</v>
      </c>
      <c r="AE43" s="41">
        <v>223.6</v>
      </c>
      <c r="AF43" s="42">
        <v>1</v>
      </c>
      <c r="AG43" s="42">
        <v>1</v>
      </c>
      <c r="AH43" s="42">
        <v>205.46</v>
      </c>
      <c r="AI43" s="58">
        <v>24.481</v>
      </c>
      <c r="AJ43" s="37">
        <f t="shared" si="8"/>
        <v>0.04084800457497651</v>
      </c>
      <c r="AK43" s="58">
        <v>2.3</v>
      </c>
      <c r="AL43" s="77"/>
      <c r="AM43" s="42">
        <f t="shared" si="9"/>
        <v>104.24819247579754</v>
      </c>
      <c r="AN43" s="42">
        <f t="shared" si="10"/>
        <v>100.82219553997322</v>
      </c>
      <c r="AO43" s="42">
        <f t="shared" si="11"/>
        <v>100</v>
      </c>
      <c r="AP43" s="42">
        <f t="shared" si="12"/>
        <v>100</v>
      </c>
      <c r="AQ43" s="42">
        <f t="shared" si="13"/>
        <v>100</v>
      </c>
      <c r="AR43" s="42">
        <f t="shared" si="14"/>
        <v>100</v>
      </c>
      <c r="AS43" s="42">
        <f t="shared" si="15"/>
        <v>100</v>
      </c>
      <c r="AT43" s="42">
        <f t="shared" si="16"/>
        <v>100</v>
      </c>
      <c r="AU43" s="42">
        <f t="shared" si="17"/>
        <v>100</v>
      </c>
      <c r="AV43" s="42">
        <f t="shared" si="18"/>
        <v>100</v>
      </c>
      <c r="AW43" s="42">
        <f t="shared" si="19"/>
        <v>100</v>
      </c>
      <c r="AX43" s="42">
        <f t="shared" si="20"/>
        <v>100</v>
      </c>
      <c r="AY43" s="42">
        <f t="shared" si="21"/>
        <v>100</v>
      </c>
      <c r="AZ43" s="42">
        <f t="shared" si="22"/>
        <v>100</v>
      </c>
      <c r="BA43" s="42">
        <f t="shared" si="23"/>
        <v>100</v>
      </c>
      <c r="BB43" s="42">
        <f t="shared" si="24"/>
        <v>100</v>
      </c>
      <c r="BC43" s="42">
        <f t="shared" si="25"/>
        <v>100</v>
      </c>
      <c r="BD43" s="42">
        <f t="shared" si="26"/>
        <v>100</v>
      </c>
      <c r="BE43" s="42">
        <f t="shared" si="27"/>
        <v>100</v>
      </c>
      <c r="BF43" s="42">
        <f t="shared" si="28"/>
        <v>100</v>
      </c>
      <c r="BG43" s="42">
        <f t="shared" si="29"/>
        <v>100</v>
      </c>
      <c r="BH43" s="42">
        <f t="shared" si="30"/>
        <v>100</v>
      </c>
      <c r="BI43" s="42">
        <f t="shared" si="31"/>
        <v>99.40652818991097</v>
      </c>
      <c r="BJ43" s="42">
        <f t="shared" si="32"/>
        <v>100</v>
      </c>
      <c r="BK43" s="42">
        <f t="shared" si="33"/>
        <v>100</v>
      </c>
      <c r="BL43" s="42">
        <f t="shared" si="34"/>
        <v>100</v>
      </c>
      <c r="BM43" s="42">
        <f t="shared" si="35"/>
        <v>100</v>
      </c>
      <c r="BN43" s="42">
        <f t="shared" si="36"/>
        <v>98.31596535197643</v>
      </c>
      <c r="BO43" s="42">
        <f t="shared" si="37"/>
        <v>100</v>
      </c>
      <c r="BP43" s="42">
        <f t="shared" si="38"/>
        <v>100</v>
      </c>
      <c r="BQ43" s="42">
        <f t="shared" si="39"/>
        <v>101.04755815669108</v>
      </c>
      <c r="BR43" s="105">
        <f t="shared" si="40"/>
        <v>0.16005644204763336</v>
      </c>
      <c r="BS43" s="42">
        <f t="shared" si="41"/>
        <v>104.54545454545452</v>
      </c>
    </row>
    <row r="44" spans="1:71" ht="9.75">
      <c r="A44" s="39">
        <v>38504</v>
      </c>
      <c r="B44" s="49">
        <v>2150</v>
      </c>
      <c r="C44" s="37">
        <f t="shared" si="6"/>
        <v>88.67807795421736</v>
      </c>
      <c r="D44" s="88">
        <v>20.6</v>
      </c>
      <c r="E44" s="38">
        <f t="shared" si="7"/>
        <v>0.8496597236543617</v>
      </c>
      <c r="F44" s="1">
        <v>4.6</v>
      </c>
      <c r="G44" s="38">
        <v>8.2</v>
      </c>
      <c r="H44" s="48">
        <v>64.9</v>
      </c>
      <c r="I44" s="48">
        <v>34.7</v>
      </c>
      <c r="J44" s="40">
        <v>74.8</v>
      </c>
      <c r="K44" s="41">
        <v>9.5</v>
      </c>
      <c r="L44" s="1">
        <f t="shared" si="52"/>
        <v>0.08199999999999999</v>
      </c>
      <c r="M44" s="1">
        <v>91.6</v>
      </c>
      <c r="N44" s="1">
        <v>9.2</v>
      </c>
      <c r="O44" s="1">
        <v>0.75</v>
      </c>
      <c r="P44" s="1">
        <v>62.45</v>
      </c>
      <c r="Q44" s="1">
        <v>1297</v>
      </c>
      <c r="R44" s="1">
        <v>1765</v>
      </c>
      <c r="S44" s="37">
        <v>1</v>
      </c>
      <c r="T44" s="1">
        <v>90</v>
      </c>
      <c r="U44" s="37">
        <f t="shared" si="53"/>
        <v>62.45</v>
      </c>
      <c r="V44" s="37">
        <f t="shared" si="54"/>
        <v>1297</v>
      </c>
      <c r="W44" s="37">
        <f t="shared" si="55"/>
        <v>1765</v>
      </c>
      <c r="X44" s="1">
        <f t="shared" si="56"/>
        <v>1</v>
      </c>
      <c r="Y44" s="37">
        <f t="shared" si="57"/>
        <v>90</v>
      </c>
      <c r="Z44" s="48">
        <v>0.335</v>
      </c>
      <c r="AA44" s="50">
        <v>3.1</v>
      </c>
      <c r="AB44" s="50">
        <v>5.5</v>
      </c>
      <c r="AC44" s="50">
        <v>2.6</v>
      </c>
      <c r="AD44" s="1">
        <v>20</v>
      </c>
      <c r="AE44" s="41">
        <v>219.62</v>
      </c>
      <c r="AF44" s="42">
        <v>1</v>
      </c>
      <c r="AG44" s="42">
        <v>1</v>
      </c>
      <c r="AH44" s="42">
        <v>206.01</v>
      </c>
      <c r="AI44" s="58">
        <v>24.245</v>
      </c>
      <c r="AJ44" s="37">
        <f t="shared" si="8"/>
        <v>0.04124561765312435</v>
      </c>
      <c r="AK44" s="58">
        <v>2.3</v>
      </c>
      <c r="AL44" s="77"/>
      <c r="AM44" s="42">
        <f t="shared" si="9"/>
        <v>105.26294081253864</v>
      </c>
      <c r="AN44" s="42">
        <f t="shared" si="10"/>
        <v>101.80359533982613</v>
      </c>
      <c r="AO44" s="42">
        <f t="shared" si="11"/>
        <v>100</v>
      </c>
      <c r="AP44" s="42">
        <f t="shared" si="12"/>
        <v>100</v>
      </c>
      <c r="AQ44" s="42">
        <f t="shared" si="13"/>
        <v>100</v>
      </c>
      <c r="AR44" s="42">
        <f t="shared" si="14"/>
        <v>100</v>
      </c>
      <c r="AS44" s="42">
        <f t="shared" si="15"/>
        <v>100</v>
      </c>
      <c r="AT44" s="42">
        <f t="shared" si="16"/>
        <v>100</v>
      </c>
      <c r="AU44" s="42">
        <f t="shared" si="17"/>
        <v>100</v>
      </c>
      <c r="AV44" s="42">
        <f t="shared" si="18"/>
        <v>100</v>
      </c>
      <c r="AW44" s="42">
        <f t="shared" si="19"/>
        <v>100</v>
      </c>
      <c r="AX44" s="42">
        <f t="shared" si="20"/>
        <v>100</v>
      </c>
      <c r="AY44" s="42">
        <f t="shared" si="21"/>
        <v>100</v>
      </c>
      <c r="AZ44" s="42">
        <f t="shared" si="22"/>
        <v>96.07407407407408</v>
      </c>
      <c r="BA44" s="42">
        <f t="shared" si="23"/>
        <v>100</v>
      </c>
      <c r="BB44" s="42">
        <f t="shared" si="24"/>
        <v>100</v>
      </c>
      <c r="BC44" s="42">
        <f t="shared" si="25"/>
        <v>100</v>
      </c>
      <c r="BD44" s="42">
        <f t="shared" si="26"/>
        <v>100</v>
      </c>
      <c r="BE44" s="42">
        <f t="shared" si="27"/>
        <v>96.07407407407408</v>
      </c>
      <c r="BF44" s="42">
        <f t="shared" si="28"/>
        <v>100</v>
      </c>
      <c r="BG44" s="42">
        <f t="shared" si="29"/>
        <v>100</v>
      </c>
      <c r="BH44" s="42">
        <f t="shared" si="30"/>
        <v>100</v>
      </c>
      <c r="BI44" s="42">
        <f t="shared" si="31"/>
        <v>99.40652818991097</v>
      </c>
      <c r="BJ44" s="42">
        <f t="shared" si="32"/>
        <v>100</v>
      </c>
      <c r="BK44" s="42">
        <f t="shared" si="33"/>
        <v>100</v>
      </c>
      <c r="BL44" s="42">
        <f t="shared" si="34"/>
        <v>100</v>
      </c>
      <c r="BM44" s="42">
        <f t="shared" si="35"/>
        <v>100</v>
      </c>
      <c r="BN44" s="42">
        <f t="shared" si="36"/>
        <v>96.56597634436969</v>
      </c>
      <c r="BO44" s="42">
        <f t="shared" si="37"/>
        <v>100</v>
      </c>
      <c r="BP44" s="42">
        <f t="shared" si="38"/>
        <v>100</v>
      </c>
      <c r="BQ44" s="42">
        <f t="shared" si="39"/>
        <v>101.31805439433433</v>
      </c>
      <c r="BR44" s="105">
        <f t="shared" si="40"/>
        <v>0.16161442597517478</v>
      </c>
      <c r="BS44" s="42">
        <f t="shared" si="41"/>
        <v>104.54545454545452</v>
      </c>
    </row>
    <row r="45" spans="1:71" s="48" customFormat="1" ht="9.75">
      <c r="A45" s="65">
        <v>38534</v>
      </c>
      <c r="B45" s="49">
        <v>2150</v>
      </c>
      <c r="C45" s="47">
        <f t="shared" si="6"/>
        <v>87.38061369640317</v>
      </c>
      <c r="D45" s="88">
        <v>20.6</v>
      </c>
      <c r="E45" s="50">
        <f t="shared" si="7"/>
        <v>0.8372282056492584</v>
      </c>
      <c r="F45" s="48">
        <v>4.51</v>
      </c>
      <c r="G45" s="50">
        <v>8.03</v>
      </c>
      <c r="H45" s="48">
        <v>64.26</v>
      </c>
      <c r="I45" s="48">
        <v>34.49</v>
      </c>
      <c r="J45" s="49">
        <v>74.8</v>
      </c>
      <c r="K45" s="91">
        <v>9.24</v>
      </c>
      <c r="L45" s="48">
        <f t="shared" si="52"/>
        <v>0.0803</v>
      </c>
      <c r="M45" s="48">
        <v>89.28</v>
      </c>
      <c r="N45" s="48">
        <v>8.98</v>
      </c>
      <c r="O45" s="48">
        <v>0.75</v>
      </c>
      <c r="P45" s="48">
        <v>62.45</v>
      </c>
      <c r="Q45" s="48">
        <v>1297</v>
      </c>
      <c r="R45" s="48">
        <v>1765</v>
      </c>
      <c r="S45" s="47">
        <v>1</v>
      </c>
      <c r="T45" s="48">
        <v>90</v>
      </c>
      <c r="U45" s="47">
        <f t="shared" si="53"/>
        <v>62.45</v>
      </c>
      <c r="V45" s="47">
        <f t="shared" si="54"/>
        <v>1297</v>
      </c>
      <c r="W45" s="47">
        <f t="shared" si="55"/>
        <v>1765</v>
      </c>
      <c r="X45" s="48">
        <f t="shared" si="56"/>
        <v>1</v>
      </c>
      <c r="Y45" s="47">
        <f t="shared" si="57"/>
        <v>90</v>
      </c>
      <c r="Z45" s="48">
        <v>0.335</v>
      </c>
      <c r="AA45" s="50">
        <v>3.1</v>
      </c>
      <c r="AB45" s="50">
        <v>5.5</v>
      </c>
      <c r="AC45" s="50">
        <v>2.6</v>
      </c>
      <c r="AD45" s="48">
        <v>20</v>
      </c>
      <c r="AE45" s="91">
        <v>225.12</v>
      </c>
      <c r="AF45" s="90">
        <v>1</v>
      </c>
      <c r="AG45" s="90">
        <v>1</v>
      </c>
      <c r="AH45" s="90">
        <v>208.66</v>
      </c>
      <c r="AI45" s="92">
        <v>24.605</v>
      </c>
      <c r="AJ45" s="37">
        <f t="shared" si="8"/>
        <v>0.0406421459053038</v>
      </c>
      <c r="AK45" s="92">
        <v>2.3</v>
      </c>
      <c r="AL45" s="93"/>
      <c r="AM45" s="90">
        <f t="shared" si="9"/>
        <v>103.72282056492584</v>
      </c>
      <c r="AN45" s="90">
        <f t="shared" si="10"/>
        <v>100.31408937265128</v>
      </c>
      <c r="AO45" s="90">
        <f t="shared" si="11"/>
        <v>98.04347826086958</v>
      </c>
      <c r="AP45" s="90">
        <f t="shared" si="12"/>
        <v>97.92682926829268</v>
      </c>
      <c r="AQ45" s="90">
        <f t="shared" si="13"/>
        <v>99.01386748844376</v>
      </c>
      <c r="AR45" s="90">
        <f t="shared" si="14"/>
        <v>99.39481268011527</v>
      </c>
      <c r="AS45" s="90">
        <f t="shared" si="15"/>
        <v>100</v>
      </c>
      <c r="AT45" s="90">
        <f t="shared" si="16"/>
        <v>97.26315789473684</v>
      </c>
      <c r="AU45" s="90">
        <f t="shared" si="17"/>
        <v>97.92682926829269</v>
      </c>
      <c r="AV45" s="90">
        <f t="shared" si="18"/>
        <v>97.46724890829695</v>
      </c>
      <c r="AW45" s="90">
        <f t="shared" si="19"/>
        <v>97.60869565217392</v>
      </c>
      <c r="AX45" s="90">
        <f t="shared" si="20"/>
        <v>100</v>
      </c>
      <c r="AY45" s="90">
        <f t="shared" si="21"/>
        <v>100</v>
      </c>
      <c r="AZ45" s="90">
        <f t="shared" si="22"/>
        <v>96.07407407407408</v>
      </c>
      <c r="BA45" s="90">
        <f t="shared" si="23"/>
        <v>100</v>
      </c>
      <c r="BB45" s="90">
        <f t="shared" si="24"/>
        <v>100</v>
      </c>
      <c r="BC45" s="90">
        <f t="shared" si="25"/>
        <v>100</v>
      </c>
      <c r="BD45" s="90">
        <f t="shared" si="26"/>
        <v>100</v>
      </c>
      <c r="BE45" s="90">
        <f t="shared" si="27"/>
        <v>96.07407407407408</v>
      </c>
      <c r="BF45" s="90">
        <f t="shared" si="28"/>
        <v>100</v>
      </c>
      <c r="BG45" s="90">
        <f t="shared" si="29"/>
        <v>100</v>
      </c>
      <c r="BH45" s="90">
        <f t="shared" si="30"/>
        <v>100</v>
      </c>
      <c r="BI45" s="90">
        <f t="shared" si="31"/>
        <v>99.40652818991097</v>
      </c>
      <c r="BJ45" s="90">
        <f t="shared" si="32"/>
        <v>100</v>
      </c>
      <c r="BK45" s="90">
        <f t="shared" si="33"/>
        <v>100</v>
      </c>
      <c r="BL45" s="90">
        <f t="shared" si="34"/>
        <v>100</v>
      </c>
      <c r="BM45" s="90">
        <f t="shared" si="35"/>
        <v>100</v>
      </c>
      <c r="BN45" s="90">
        <f t="shared" si="36"/>
        <v>98.9843028624192</v>
      </c>
      <c r="BO45" s="90">
        <f t="shared" si="37"/>
        <v>100</v>
      </c>
      <c r="BP45" s="90">
        <f t="shared" si="38"/>
        <v>100</v>
      </c>
      <c r="BQ45" s="90">
        <f t="shared" si="39"/>
        <v>102.62135444843358</v>
      </c>
      <c r="BR45" s="105">
        <f t="shared" si="40"/>
        <v>0.15924981742605618</v>
      </c>
      <c r="BS45" s="90">
        <f t="shared" si="41"/>
        <v>104.54545454545452</v>
      </c>
    </row>
    <row r="46" spans="1:71" ht="9.75">
      <c r="A46" s="39">
        <v>38565</v>
      </c>
      <c r="B46" s="49">
        <v>2620</v>
      </c>
      <c r="C46" s="37">
        <f t="shared" si="6"/>
        <v>107.64616459180739</v>
      </c>
      <c r="D46" s="88">
        <v>20.6</v>
      </c>
      <c r="E46" s="38">
        <f t="shared" si="7"/>
        <v>0.8463782406836765</v>
      </c>
      <c r="F46" s="1">
        <v>3.1</v>
      </c>
      <c r="G46" s="38">
        <v>7.8</v>
      </c>
      <c r="H46" s="48">
        <v>63.8</v>
      </c>
      <c r="I46" s="48">
        <v>34.6</v>
      </c>
      <c r="J46" s="40">
        <v>74.8</v>
      </c>
      <c r="K46" s="41">
        <v>8.9</v>
      </c>
      <c r="L46" s="1">
        <f t="shared" si="52"/>
        <v>0.078</v>
      </c>
      <c r="M46" s="1">
        <v>86.4</v>
      </c>
      <c r="N46" s="1">
        <v>8.7</v>
      </c>
      <c r="O46" s="1">
        <v>0.75</v>
      </c>
      <c r="P46" s="1">
        <v>62.45</v>
      </c>
      <c r="Q46" s="1">
        <v>1297</v>
      </c>
      <c r="R46" s="1">
        <v>1765</v>
      </c>
      <c r="S46" s="37">
        <v>1</v>
      </c>
      <c r="T46" s="1">
        <v>90</v>
      </c>
      <c r="U46" s="37">
        <f t="shared" si="53"/>
        <v>62.45</v>
      </c>
      <c r="V46" s="37">
        <f t="shared" si="54"/>
        <v>1297</v>
      </c>
      <c r="W46" s="37">
        <f t="shared" si="55"/>
        <v>1765</v>
      </c>
      <c r="X46" s="1">
        <f t="shared" si="56"/>
        <v>1</v>
      </c>
      <c r="Y46" s="37">
        <f t="shared" si="57"/>
        <v>90</v>
      </c>
      <c r="Z46" s="48">
        <v>0.335</v>
      </c>
      <c r="AA46" s="50">
        <v>3.1</v>
      </c>
      <c r="AB46" s="50">
        <v>5.5</v>
      </c>
      <c r="AC46" s="50">
        <v>2.6</v>
      </c>
      <c r="AD46" s="1">
        <v>20</v>
      </c>
      <c r="AE46" s="41">
        <v>225.38</v>
      </c>
      <c r="AF46" s="42">
        <v>1</v>
      </c>
      <c r="AG46" s="42">
        <v>1</v>
      </c>
      <c r="AH46" s="42">
        <v>209.1</v>
      </c>
      <c r="AI46" s="58">
        <v>24.339</v>
      </c>
      <c r="AJ46" s="37">
        <f t="shared" si="8"/>
        <v>0.041086322363285264</v>
      </c>
      <c r="AK46" s="58">
        <v>2.3</v>
      </c>
      <c r="AL46" s="77"/>
      <c r="AM46" s="42">
        <f t="shared" si="9"/>
        <v>127.77850076965193</v>
      </c>
      <c r="AN46" s="42">
        <f t="shared" si="10"/>
        <v>101.41041821825404</v>
      </c>
      <c r="AO46" s="42">
        <f t="shared" si="11"/>
        <v>67.3913043478261</v>
      </c>
      <c r="AP46" s="42">
        <f t="shared" si="12"/>
        <v>95.1219512195122</v>
      </c>
      <c r="AQ46" s="42">
        <f t="shared" si="13"/>
        <v>98.3050847457627</v>
      </c>
      <c r="AR46" s="42">
        <f t="shared" si="14"/>
        <v>99.71181556195964</v>
      </c>
      <c r="AS46" s="42">
        <f t="shared" si="15"/>
        <v>100</v>
      </c>
      <c r="AT46" s="42">
        <f t="shared" si="16"/>
        <v>93.6842105263158</v>
      </c>
      <c r="AU46" s="42">
        <f t="shared" si="17"/>
        <v>95.12195121951221</v>
      </c>
      <c r="AV46" s="42">
        <f t="shared" si="18"/>
        <v>94.3231441048035</v>
      </c>
      <c r="AW46" s="42">
        <f t="shared" si="19"/>
        <v>94.56521739130434</v>
      </c>
      <c r="AX46" s="42">
        <f t="shared" si="20"/>
        <v>100</v>
      </c>
      <c r="AY46" s="42">
        <f t="shared" si="21"/>
        <v>100</v>
      </c>
      <c r="AZ46" s="42">
        <f t="shared" si="22"/>
        <v>96.07407407407408</v>
      </c>
      <c r="BA46" s="42">
        <f t="shared" si="23"/>
        <v>100</v>
      </c>
      <c r="BB46" s="42">
        <f t="shared" si="24"/>
        <v>100</v>
      </c>
      <c r="BC46" s="42">
        <f t="shared" si="25"/>
        <v>100</v>
      </c>
      <c r="BD46" s="42">
        <f t="shared" si="26"/>
        <v>100</v>
      </c>
      <c r="BE46" s="42">
        <f t="shared" si="27"/>
        <v>96.07407407407408</v>
      </c>
      <c r="BF46" s="42">
        <f t="shared" si="28"/>
        <v>100</v>
      </c>
      <c r="BG46" s="42">
        <f t="shared" si="29"/>
        <v>100</v>
      </c>
      <c r="BH46" s="42">
        <f t="shared" si="30"/>
        <v>100</v>
      </c>
      <c r="BI46" s="42">
        <f t="shared" si="31"/>
        <v>99.40652818991097</v>
      </c>
      <c r="BJ46" s="42">
        <f t="shared" si="32"/>
        <v>100</v>
      </c>
      <c r="BK46" s="42">
        <f t="shared" si="33"/>
        <v>100</v>
      </c>
      <c r="BL46" s="42">
        <f t="shared" si="34"/>
        <v>100</v>
      </c>
      <c r="BM46" s="42">
        <f t="shared" si="35"/>
        <v>100</v>
      </c>
      <c r="BN46" s="42">
        <f t="shared" si="36"/>
        <v>99.09862375236337</v>
      </c>
      <c r="BO46" s="42">
        <f t="shared" si="37"/>
        <v>100</v>
      </c>
      <c r="BP46" s="42">
        <f t="shared" si="38"/>
        <v>100</v>
      </c>
      <c r="BQ46" s="42">
        <f t="shared" si="39"/>
        <v>102.83775143854817</v>
      </c>
      <c r="BR46" s="105">
        <f t="shared" si="40"/>
        <v>0.1609902525891825</v>
      </c>
      <c r="BS46" s="42">
        <f t="shared" si="41"/>
        <v>104.54545454545452</v>
      </c>
    </row>
    <row r="47" spans="1:71" ht="9.75">
      <c r="A47" s="39">
        <v>38596</v>
      </c>
      <c r="B47" s="49">
        <v>2620</v>
      </c>
      <c r="C47" s="37">
        <f t="shared" si="6"/>
        <v>108.78591596080385</v>
      </c>
      <c r="D47" s="88">
        <v>20.6</v>
      </c>
      <c r="E47" s="38">
        <f t="shared" si="7"/>
        <v>0.8553396445773128</v>
      </c>
      <c r="F47" s="1">
        <v>3.1</v>
      </c>
      <c r="G47" s="38">
        <v>7.8</v>
      </c>
      <c r="H47" s="48">
        <v>63.8</v>
      </c>
      <c r="I47" s="48">
        <v>34.6</v>
      </c>
      <c r="J47" s="40">
        <v>74.8</v>
      </c>
      <c r="K47" s="41">
        <v>8.9</v>
      </c>
      <c r="L47" s="1">
        <f t="shared" si="52"/>
        <v>0.078</v>
      </c>
      <c r="M47" s="1">
        <v>86.4</v>
      </c>
      <c r="N47" s="1">
        <v>8.7</v>
      </c>
      <c r="O47" s="1">
        <v>0.85</v>
      </c>
      <c r="P47" s="1">
        <v>62.45</v>
      </c>
      <c r="Q47" s="1">
        <v>1297</v>
      </c>
      <c r="R47" s="1">
        <v>1765</v>
      </c>
      <c r="S47" s="37">
        <v>1</v>
      </c>
      <c r="T47" s="1">
        <v>90</v>
      </c>
      <c r="U47" s="37">
        <f t="shared" si="53"/>
        <v>62.45</v>
      </c>
      <c r="V47" s="37">
        <f t="shared" si="54"/>
        <v>1297</v>
      </c>
      <c r="W47" s="37">
        <f t="shared" si="55"/>
        <v>1765</v>
      </c>
      <c r="X47" s="1">
        <f t="shared" si="56"/>
        <v>1</v>
      </c>
      <c r="Y47" s="37">
        <f t="shared" si="57"/>
        <v>90</v>
      </c>
      <c r="Z47" s="48">
        <v>0.333</v>
      </c>
      <c r="AA47" s="50">
        <v>3.1</v>
      </c>
      <c r="AB47" s="50">
        <v>5.5</v>
      </c>
      <c r="AC47" s="50">
        <v>2.6</v>
      </c>
      <c r="AD47" s="1">
        <v>20</v>
      </c>
      <c r="AE47" s="41">
        <v>225.66</v>
      </c>
      <c r="AF47" s="42">
        <v>1</v>
      </c>
      <c r="AG47" s="42">
        <v>1</v>
      </c>
      <c r="AH47" s="42">
        <v>210.73</v>
      </c>
      <c r="AI47" s="58">
        <v>24.084</v>
      </c>
      <c r="AJ47" s="37">
        <f t="shared" si="8"/>
        <v>0.04152134196977247</v>
      </c>
      <c r="AK47" s="58">
        <v>2.3</v>
      </c>
      <c r="AL47" s="77"/>
      <c r="AM47" s="42">
        <f t="shared" si="9"/>
        <v>129.13141215049652</v>
      </c>
      <c r="AN47" s="42">
        <f t="shared" si="10"/>
        <v>102.48414586505916</v>
      </c>
      <c r="AO47" s="42">
        <f t="shared" si="11"/>
        <v>67.3913043478261</v>
      </c>
      <c r="AP47" s="42">
        <f t="shared" si="12"/>
        <v>95.1219512195122</v>
      </c>
      <c r="AQ47" s="42">
        <f t="shared" si="13"/>
        <v>98.3050847457627</v>
      </c>
      <c r="AR47" s="42">
        <f t="shared" si="14"/>
        <v>99.71181556195964</v>
      </c>
      <c r="AS47" s="42">
        <f t="shared" si="15"/>
        <v>100</v>
      </c>
      <c r="AT47" s="42">
        <f t="shared" si="16"/>
        <v>93.6842105263158</v>
      </c>
      <c r="AU47" s="42">
        <f t="shared" si="17"/>
        <v>95.12195121951221</v>
      </c>
      <c r="AV47" s="42">
        <f t="shared" si="18"/>
        <v>94.3231441048035</v>
      </c>
      <c r="AW47" s="42">
        <f t="shared" si="19"/>
        <v>94.56521739130434</v>
      </c>
      <c r="AX47" s="42">
        <f t="shared" si="20"/>
        <v>113.33333333333333</v>
      </c>
      <c r="AY47" s="42">
        <f t="shared" si="21"/>
        <v>100</v>
      </c>
      <c r="AZ47" s="42">
        <f t="shared" si="22"/>
        <v>96.07407407407408</v>
      </c>
      <c r="BA47" s="42">
        <f t="shared" si="23"/>
        <v>100</v>
      </c>
      <c r="BB47" s="42">
        <f t="shared" si="24"/>
        <v>100</v>
      </c>
      <c r="BC47" s="42">
        <f t="shared" si="25"/>
        <v>100</v>
      </c>
      <c r="BD47" s="42">
        <f t="shared" si="26"/>
        <v>100</v>
      </c>
      <c r="BE47" s="42">
        <f t="shared" si="27"/>
        <v>96.07407407407408</v>
      </c>
      <c r="BF47" s="42">
        <f t="shared" si="28"/>
        <v>100</v>
      </c>
      <c r="BG47" s="42">
        <f t="shared" si="29"/>
        <v>100</v>
      </c>
      <c r="BH47" s="42">
        <f t="shared" si="30"/>
        <v>100</v>
      </c>
      <c r="BI47" s="42">
        <f t="shared" si="31"/>
        <v>98.81305637982196</v>
      </c>
      <c r="BJ47" s="42">
        <f t="shared" si="32"/>
        <v>100</v>
      </c>
      <c r="BK47" s="42">
        <f t="shared" si="33"/>
        <v>100</v>
      </c>
      <c r="BL47" s="42">
        <f t="shared" si="34"/>
        <v>100</v>
      </c>
      <c r="BM47" s="42">
        <f t="shared" si="35"/>
        <v>100</v>
      </c>
      <c r="BN47" s="42">
        <f t="shared" si="36"/>
        <v>99.22173855691861</v>
      </c>
      <c r="BO47" s="42">
        <f t="shared" si="37"/>
        <v>100</v>
      </c>
      <c r="BP47" s="42">
        <f t="shared" si="38"/>
        <v>100</v>
      </c>
      <c r="BQ47" s="42">
        <f t="shared" si="39"/>
        <v>103.6394039246545</v>
      </c>
      <c r="BR47" s="105">
        <f t="shared" si="40"/>
        <v>0.16269480807872913</v>
      </c>
      <c r="BS47" s="42">
        <f t="shared" si="41"/>
        <v>104.54545454545452</v>
      </c>
    </row>
    <row r="48" spans="1:71" ht="9.75">
      <c r="A48" s="39">
        <v>38626</v>
      </c>
      <c r="B48" s="49">
        <v>2620</v>
      </c>
      <c r="C48" s="37">
        <f t="shared" si="6"/>
        <v>111.0875556497774</v>
      </c>
      <c r="D48" s="88">
        <v>20.6</v>
      </c>
      <c r="E48" s="38">
        <f t="shared" si="7"/>
        <v>0.8734365062539751</v>
      </c>
      <c r="F48" s="1">
        <v>3.07</v>
      </c>
      <c r="G48" s="38">
        <v>7.72</v>
      </c>
      <c r="H48" s="48">
        <v>63.8</v>
      </c>
      <c r="I48" s="48">
        <v>34.36</v>
      </c>
      <c r="J48" s="40">
        <v>74.8</v>
      </c>
      <c r="K48" s="41">
        <v>7.44</v>
      </c>
      <c r="L48" s="1">
        <f t="shared" si="52"/>
        <v>0.07719999999999999</v>
      </c>
      <c r="M48" s="1">
        <v>85.89</v>
      </c>
      <c r="N48" s="1">
        <v>8.64</v>
      </c>
      <c r="O48" s="1">
        <v>0.85</v>
      </c>
      <c r="P48" s="1">
        <v>62.45</v>
      </c>
      <c r="Q48" s="1">
        <v>1297</v>
      </c>
      <c r="R48" s="1">
        <v>1765</v>
      </c>
      <c r="S48" s="37">
        <v>1</v>
      </c>
      <c r="T48" s="1">
        <v>90</v>
      </c>
      <c r="U48" s="37">
        <f t="shared" si="53"/>
        <v>62.45</v>
      </c>
      <c r="V48" s="37">
        <f t="shared" si="54"/>
        <v>1297</v>
      </c>
      <c r="W48" s="37">
        <f t="shared" si="55"/>
        <v>1765</v>
      </c>
      <c r="X48" s="1">
        <f t="shared" si="56"/>
        <v>1</v>
      </c>
      <c r="Y48" s="37">
        <f t="shared" si="57"/>
        <v>90</v>
      </c>
      <c r="Z48" s="48">
        <v>0.34</v>
      </c>
      <c r="AA48" s="50">
        <v>3.1</v>
      </c>
      <c r="AB48" s="50">
        <v>5.5</v>
      </c>
      <c r="AC48" s="50">
        <v>2.6</v>
      </c>
      <c r="AD48" s="1">
        <v>20</v>
      </c>
      <c r="AE48" s="41">
        <v>235.84</v>
      </c>
      <c r="AF48" s="42">
        <v>1</v>
      </c>
      <c r="AG48" s="42">
        <v>1</v>
      </c>
      <c r="AH48" s="42">
        <v>211.39</v>
      </c>
      <c r="AI48" s="58">
        <v>23.585</v>
      </c>
      <c r="AJ48" s="37">
        <f t="shared" si="8"/>
        <v>0.04239983040067839</v>
      </c>
      <c r="AK48" s="58">
        <v>2.3</v>
      </c>
      <c r="AL48" s="77"/>
      <c r="AM48" s="42">
        <f t="shared" si="9"/>
        <v>131.8635119878125</v>
      </c>
      <c r="AN48" s="42">
        <f t="shared" si="10"/>
        <v>104.65245575637417</v>
      </c>
      <c r="AO48" s="42">
        <f t="shared" si="11"/>
        <v>66.73913043478261</v>
      </c>
      <c r="AP48" s="42">
        <f t="shared" si="12"/>
        <v>94.14634146341464</v>
      </c>
      <c r="AQ48" s="42">
        <f t="shared" si="13"/>
        <v>98.3050847457627</v>
      </c>
      <c r="AR48" s="42">
        <f t="shared" si="14"/>
        <v>99.02017291066282</v>
      </c>
      <c r="AS48" s="42">
        <f t="shared" si="15"/>
        <v>100</v>
      </c>
      <c r="AT48" s="42">
        <f t="shared" si="16"/>
        <v>78.3157894736842</v>
      </c>
      <c r="AU48" s="42">
        <f t="shared" si="17"/>
        <v>94.14634146341463</v>
      </c>
      <c r="AV48" s="42">
        <f t="shared" si="18"/>
        <v>93.76637554585153</v>
      </c>
      <c r="AW48" s="42">
        <f t="shared" si="19"/>
        <v>93.91304347826087</v>
      </c>
      <c r="AX48" s="42">
        <f t="shared" si="20"/>
        <v>113.33333333333333</v>
      </c>
      <c r="AY48" s="42">
        <f t="shared" si="21"/>
        <v>100</v>
      </c>
      <c r="AZ48" s="42">
        <f t="shared" si="22"/>
        <v>96.07407407407408</v>
      </c>
      <c r="BA48" s="42">
        <f t="shared" si="23"/>
        <v>100</v>
      </c>
      <c r="BB48" s="42">
        <f t="shared" si="24"/>
        <v>100</v>
      </c>
      <c r="BC48" s="42">
        <f t="shared" si="25"/>
        <v>100</v>
      </c>
      <c r="BD48" s="42">
        <f t="shared" si="26"/>
        <v>100</v>
      </c>
      <c r="BE48" s="42">
        <f t="shared" si="27"/>
        <v>96.07407407407408</v>
      </c>
      <c r="BF48" s="42">
        <f t="shared" si="28"/>
        <v>100</v>
      </c>
      <c r="BG48" s="42">
        <f t="shared" si="29"/>
        <v>100</v>
      </c>
      <c r="BH48" s="42">
        <f t="shared" si="30"/>
        <v>100</v>
      </c>
      <c r="BI48" s="42">
        <f t="shared" si="31"/>
        <v>100.89020771513353</v>
      </c>
      <c r="BJ48" s="42">
        <f t="shared" si="32"/>
        <v>100</v>
      </c>
      <c r="BK48" s="42">
        <f t="shared" si="33"/>
        <v>100</v>
      </c>
      <c r="BL48" s="42">
        <f t="shared" si="34"/>
        <v>100</v>
      </c>
      <c r="BM48" s="42">
        <f t="shared" si="35"/>
        <v>100</v>
      </c>
      <c r="BN48" s="42">
        <f t="shared" si="36"/>
        <v>103.69784109396298</v>
      </c>
      <c r="BO48" s="42">
        <f t="shared" si="37"/>
        <v>100</v>
      </c>
      <c r="BP48" s="42">
        <f t="shared" si="38"/>
        <v>100</v>
      </c>
      <c r="BQ48" s="42">
        <f t="shared" si="39"/>
        <v>103.96399940982639</v>
      </c>
      <c r="BR48" s="105">
        <f t="shared" si="40"/>
        <v>0.16613702598126404</v>
      </c>
      <c r="BS48" s="42">
        <f t="shared" si="41"/>
        <v>104.54545454545452</v>
      </c>
    </row>
    <row r="49" spans="1:71" ht="9.75">
      <c r="A49" s="39">
        <v>38657</v>
      </c>
      <c r="B49" s="49">
        <v>2620</v>
      </c>
      <c r="C49" s="37">
        <f t="shared" si="6"/>
        <v>111.44193960017013</v>
      </c>
      <c r="D49" s="88">
        <v>20.6</v>
      </c>
      <c r="E49" s="38">
        <f t="shared" si="7"/>
        <v>0.8762228838792003</v>
      </c>
      <c r="F49" s="1">
        <v>3.07</v>
      </c>
      <c r="G49" s="38">
        <v>7.72</v>
      </c>
      <c r="H49" s="48">
        <v>63.8</v>
      </c>
      <c r="I49" s="48">
        <v>34.36</v>
      </c>
      <c r="J49" s="40">
        <v>74.8</v>
      </c>
      <c r="K49" s="41">
        <v>7.44</v>
      </c>
      <c r="L49" s="1">
        <f t="shared" si="52"/>
        <v>0.07719999999999999</v>
      </c>
      <c r="M49" s="1">
        <v>85.89</v>
      </c>
      <c r="N49" s="1">
        <v>8.64</v>
      </c>
      <c r="O49" s="1">
        <v>0.85</v>
      </c>
      <c r="P49" s="1">
        <v>62.45</v>
      </c>
      <c r="Q49" s="1">
        <v>1297</v>
      </c>
      <c r="R49" s="1">
        <v>1765</v>
      </c>
      <c r="S49" s="37">
        <v>1</v>
      </c>
      <c r="T49" s="1">
        <v>90</v>
      </c>
      <c r="U49" s="37">
        <f t="shared" si="53"/>
        <v>62.45</v>
      </c>
      <c r="V49" s="37">
        <f t="shared" si="54"/>
        <v>1297</v>
      </c>
      <c r="W49" s="37">
        <f t="shared" si="55"/>
        <v>1765</v>
      </c>
      <c r="X49" s="1">
        <f t="shared" si="56"/>
        <v>1</v>
      </c>
      <c r="Y49" s="37">
        <f t="shared" si="57"/>
        <v>90</v>
      </c>
      <c r="Z49" s="48">
        <v>0.34</v>
      </c>
      <c r="AA49" s="50">
        <v>3.1</v>
      </c>
      <c r="AB49" s="50">
        <v>5.5</v>
      </c>
      <c r="AC49" s="50">
        <v>2.6</v>
      </c>
      <c r="AD49" s="1">
        <v>20</v>
      </c>
      <c r="AE49" s="41">
        <v>235.28</v>
      </c>
      <c r="AF49" s="42">
        <v>1</v>
      </c>
      <c r="AG49" s="42">
        <v>1</v>
      </c>
      <c r="AH49" s="42">
        <v>211.14</v>
      </c>
      <c r="AI49" s="58">
        <v>23.51</v>
      </c>
      <c r="AJ49" s="37">
        <f t="shared" si="8"/>
        <v>0.042535091450446615</v>
      </c>
      <c r="AK49" s="58">
        <v>2.3</v>
      </c>
      <c r="AL49" s="77"/>
      <c r="AM49" s="42">
        <f t="shared" si="9"/>
        <v>132.2841739784159</v>
      </c>
      <c r="AN49" s="42">
        <f t="shared" si="10"/>
        <v>104.9863108895825</v>
      </c>
      <c r="AO49" s="42">
        <f t="shared" si="11"/>
        <v>66.73913043478261</v>
      </c>
      <c r="AP49" s="42">
        <f t="shared" si="12"/>
        <v>94.14634146341464</v>
      </c>
      <c r="AQ49" s="42">
        <f t="shared" si="13"/>
        <v>98.3050847457627</v>
      </c>
      <c r="AR49" s="42">
        <f t="shared" si="14"/>
        <v>99.02017291066282</v>
      </c>
      <c r="AS49" s="42">
        <f t="shared" si="15"/>
        <v>100</v>
      </c>
      <c r="AT49" s="42">
        <f t="shared" si="16"/>
        <v>78.3157894736842</v>
      </c>
      <c r="AU49" s="42">
        <f t="shared" si="17"/>
        <v>94.14634146341463</v>
      </c>
      <c r="AV49" s="42">
        <f t="shared" si="18"/>
        <v>93.76637554585153</v>
      </c>
      <c r="AW49" s="42">
        <f t="shared" si="19"/>
        <v>93.91304347826087</v>
      </c>
      <c r="AX49" s="42">
        <f t="shared" si="20"/>
        <v>113.33333333333333</v>
      </c>
      <c r="AY49" s="42">
        <f t="shared" si="21"/>
        <v>100</v>
      </c>
      <c r="AZ49" s="42">
        <f t="shared" si="22"/>
        <v>96.07407407407408</v>
      </c>
      <c r="BA49" s="42">
        <f t="shared" si="23"/>
        <v>100</v>
      </c>
      <c r="BB49" s="42">
        <f t="shared" si="24"/>
        <v>100</v>
      </c>
      <c r="BC49" s="42">
        <f t="shared" si="25"/>
        <v>100</v>
      </c>
      <c r="BD49" s="42">
        <f t="shared" si="26"/>
        <v>100</v>
      </c>
      <c r="BE49" s="42">
        <f t="shared" si="27"/>
        <v>96.07407407407408</v>
      </c>
      <c r="BF49" s="42">
        <f t="shared" si="28"/>
        <v>100</v>
      </c>
      <c r="BG49" s="42">
        <f t="shared" si="29"/>
        <v>100</v>
      </c>
      <c r="BH49" s="42">
        <f t="shared" si="30"/>
        <v>100</v>
      </c>
      <c r="BI49" s="42">
        <f t="shared" si="31"/>
        <v>100.89020771513353</v>
      </c>
      <c r="BJ49" s="42">
        <f t="shared" si="32"/>
        <v>100</v>
      </c>
      <c r="BK49" s="42">
        <f t="shared" si="33"/>
        <v>100</v>
      </c>
      <c r="BL49" s="42">
        <f t="shared" si="34"/>
        <v>100</v>
      </c>
      <c r="BM49" s="42">
        <f t="shared" si="35"/>
        <v>100</v>
      </c>
      <c r="BN49" s="42">
        <f t="shared" si="36"/>
        <v>103.45161148485248</v>
      </c>
      <c r="BO49" s="42">
        <f t="shared" si="37"/>
        <v>100</v>
      </c>
      <c r="BP49" s="42">
        <f t="shared" si="38"/>
        <v>100</v>
      </c>
      <c r="BQ49" s="42">
        <f t="shared" si="39"/>
        <v>103.841046574534</v>
      </c>
      <c r="BR49" s="105">
        <f t="shared" si="40"/>
        <v>0.1666670250007704</v>
      </c>
      <c r="BS49" s="42">
        <f t="shared" si="41"/>
        <v>104.54545454545452</v>
      </c>
    </row>
    <row r="50" spans="1:71" ht="9.75">
      <c r="A50" s="39">
        <v>38687</v>
      </c>
      <c r="B50" s="49">
        <v>2620</v>
      </c>
      <c r="C50" s="37">
        <f t="shared" si="6"/>
        <v>110.85723957011085</v>
      </c>
      <c r="D50" s="88">
        <v>20.6</v>
      </c>
      <c r="E50" s="38">
        <f t="shared" si="7"/>
        <v>0.8716256241008716</v>
      </c>
      <c r="F50" s="1">
        <v>3.07</v>
      </c>
      <c r="G50" s="38">
        <v>7.72</v>
      </c>
      <c r="H50" s="48">
        <v>63.8</v>
      </c>
      <c r="I50" s="48">
        <v>34.36</v>
      </c>
      <c r="J50" s="40">
        <v>74.8</v>
      </c>
      <c r="K50" s="41">
        <v>7.44</v>
      </c>
      <c r="L50" s="1">
        <f t="shared" si="52"/>
        <v>0.07719999999999999</v>
      </c>
      <c r="M50" s="1">
        <v>85.89</v>
      </c>
      <c r="N50" s="1">
        <v>8.64</v>
      </c>
      <c r="O50" s="1">
        <v>0.85</v>
      </c>
      <c r="P50" s="1">
        <v>62.45</v>
      </c>
      <c r="Q50" s="1">
        <v>1297</v>
      </c>
      <c r="R50" s="1">
        <v>1765</v>
      </c>
      <c r="S50" s="37">
        <v>1</v>
      </c>
      <c r="T50" s="1">
        <v>90</v>
      </c>
      <c r="U50" s="37">
        <f t="shared" si="53"/>
        <v>62.45</v>
      </c>
      <c r="V50" s="37">
        <f t="shared" si="54"/>
        <v>1297</v>
      </c>
      <c r="W50" s="37">
        <f t="shared" si="55"/>
        <v>1765</v>
      </c>
      <c r="X50" s="1">
        <f t="shared" si="56"/>
        <v>1</v>
      </c>
      <c r="Y50" s="37">
        <f t="shared" si="57"/>
        <v>90</v>
      </c>
      <c r="Z50" s="48">
        <v>0.34</v>
      </c>
      <c r="AA50" s="50">
        <v>3.1</v>
      </c>
      <c r="AB50" s="50">
        <v>5.5</v>
      </c>
      <c r="AC50" s="50">
        <v>2.6</v>
      </c>
      <c r="AD50" s="1">
        <v>20</v>
      </c>
      <c r="AE50" s="41">
        <v>238.32</v>
      </c>
      <c r="AF50" s="42">
        <v>1</v>
      </c>
      <c r="AG50" s="42">
        <v>1</v>
      </c>
      <c r="AH50" s="42">
        <v>211.6</v>
      </c>
      <c r="AI50" s="58">
        <v>23.634</v>
      </c>
      <c r="AJ50" s="37">
        <f t="shared" si="8"/>
        <v>0.042311923500042314</v>
      </c>
      <c r="AK50" s="58">
        <v>2.3</v>
      </c>
      <c r="AL50" s="77"/>
      <c r="AM50" s="42">
        <f t="shared" si="9"/>
        <v>131.59012144506042</v>
      </c>
      <c r="AN50" s="42">
        <f t="shared" si="10"/>
        <v>104.43548146797345</v>
      </c>
      <c r="AO50" s="42">
        <f t="shared" si="11"/>
        <v>66.73913043478261</v>
      </c>
      <c r="AP50" s="42">
        <f t="shared" si="12"/>
        <v>94.14634146341464</v>
      </c>
      <c r="AQ50" s="42">
        <f t="shared" si="13"/>
        <v>98.3050847457627</v>
      </c>
      <c r="AR50" s="42">
        <f t="shared" si="14"/>
        <v>99.02017291066282</v>
      </c>
      <c r="AS50" s="42">
        <f t="shared" si="15"/>
        <v>100</v>
      </c>
      <c r="AT50" s="42">
        <f t="shared" si="16"/>
        <v>78.3157894736842</v>
      </c>
      <c r="AU50" s="42">
        <f t="shared" si="17"/>
        <v>94.14634146341463</v>
      </c>
      <c r="AV50" s="42">
        <f t="shared" si="18"/>
        <v>93.76637554585153</v>
      </c>
      <c r="AW50" s="42">
        <f t="shared" si="19"/>
        <v>93.91304347826087</v>
      </c>
      <c r="AX50" s="42">
        <f t="shared" si="20"/>
        <v>113.33333333333333</v>
      </c>
      <c r="AY50" s="42">
        <f t="shared" si="21"/>
        <v>100</v>
      </c>
      <c r="AZ50" s="42">
        <f t="shared" si="22"/>
        <v>96.07407407407408</v>
      </c>
      <c r="BA50" s="42">
        <f t="shared" si="23"/>
        <v>100</v>
      </c>
      <c r="BB50" s="42">
        <f t="shared" si="24"/>
        <v>100</v>
      </c>
      <c r="BC50" s="42">
        <f t="shared" si="25"/>
        <v>100</v>
      </c>
      <c r="BD50" s="42">
        <f t="shared" si="26"/>
        <v>100</v>
      </c>
      <c r="BE50" s="42">
        <f t="shared" si="27"/>
        <v>96.07407407407408</v>
      </c>
      <c r="BF50" s="42">
        <f t="shared" si="28"/>
        <v>100</v>
      </c>
      <c r="BG50" s="42">
        <f t="shared" si="29"/>
        <v>100</v>
      </c>
      <c r="BH50" s="42">
        <f t="shared" si="30"/>
        <v>100</v>
      </c>
      <c r="BI50" s="42">
        <f t="shared" si="31"/>
        <v>100.89020771513353</v>
      </c>
      <c r="BJ50" s="42">
        <f t="shared" si="32"/>
        <v>100</v>
      </c>
      <c r="BK50" s="42">
        <f t="shared" si="33"/>
        <v>100</v>
      </c>
      <c r="BL50" s="42">
        <f t="shared" si="34"/>
        <v>100</v>
      </c>
      <c r="BM50" s="42">
        <f t="shared" si="35"/>
        <v>100</v>
      </c>
      <c r="BN50" s="42">
        <f t="shared" si="36"/>
        <v>104.78828650573803</v>
      </c>
      <c r="BO50" s="42">
        <f t="shared" si="37"/>
        <v>100</v>
      </c>
      <c r="BP50" s="42">
        <f t="shared" si="38"/>
        <v>100</v>
      </c>
      <c r="BQ50" s="42">
        <f t="shared" si="39"/>
        <v>104.06727979147199</v>
      </c>
      <c r="BR50" s="105">
        <f t="shared" si="40"/>
        <v>0.16579257670170572</v>
      </c>
      <c r="BS50" s="42">
        <f t="shared" si="41"/>
        <v>104.54545454545452</v>
      </c>
    </row>
    <row r="51" spans="1:71" ht="9.75">
      <c r="A51" s="39">
        <v>38718</v>
      </c>
      <c r="B51" s="49">
        <v>3772</v>
      </c>
      <c r="C51" s="37">
        <f t="shared" si="6"/>
        <v>156.01604831037764</v>
      </c>
      <c r="D51" s="88">
        <v>20.6</v>
      </c>
      <c r="E51" s="38">
        <f t="shared" si="7"/>
        <v>0.8520494685031229</v>
      </c>
      <c r="F51" s="1">
        <v>3.07</v>
      </c>
      <c r="G51" s="38">
        <v>7.72</v>
      </c>
      <c r="H51" s="48">
        <v>64</v>
      </c>
      <c r="I51" s="48">
        <v>34.36</v>
      </c>
      <c r="J51" s="40">
        <v>74.8</v>
      </c>
      <c r="K51" s="41">
        <v>7.44</v>
      </c>
      <c r="L51" s="1">
        <f t="shared" si="52"/>
        <v>0.07719999999999999</v>
      </c>
      <c r="M51" s="1">
        <v>85.89</v>
      </c>
      <c r="N51" s="1">
        <v>8.64</v>
      </c>
      <c r="O51" s="1">
        <v>0.85</v>
      </c>
      <c r="P51" s="1">
        <v>62.45</v>
      </c>
      <c r="Q51" s="1">
        <v>1335</v>
      </c>
      <c r="R51" s="1">
        <v>1820</v>
      </c>
      <c r="S51" s="1">
        <v>1</v>
      </c>
      <c r="T51" s="1">
        <v>100</v>
      </c>
      <c r="U51" s="37">
        <f aca="true" t="shared" si="58" ref="U51:U65">P51</f>
        <v>62.45</v>
      </c>
      <c r="V51" s="37">
        <f aca="true" t="shared" si="59" ref="V51:V64">Q51</f>
        <v>1335</v>
      </c>
      <c r="W51" s="37">
        <f aca="true" t="shared" si="60" ref="W51:W64">R51</f>
        <v>1820</v>
      </c>
      <c r="X51" s="1">
        <f aca="true" t="shared" si="61" ref="X51:X65">S51</f>
        <v>1</v>
      </c>
      <c r="Y51" s="37">
        <f aca="true" t="shared" si="62" ref="Y51:Y65">T51</f>
        <v>100</v>
      </c>
      <c r="Z51" s="48">
        <v>0.336</v>
      </c>
      <c r="AA51" s="50">
        <v>3.1</v>
      </c>
      <c r="AB51" s="50">
        <v>5.5</v>
      </c>
      <c r="AC51" s="50">
        <v>2.6</v>
      </c>
      <c r="AD51" s="1">
        <v>20</v>
      </c>
      <c r="AE51" s="41">
        <v>247.85</v>
      </c>
      <c r="AF51" s="42">
        <v>1</v>
      </c>
      <c r="AG51" s="42">
        <v>1</v>
      </c>
      <c r="AH51" s="42">
        <v>214.49</v>
      </c>
      <c r="AI51" s="58">
        <v>24.177</v>
      </c>
      <c r="AJ51" s="37">
        <f t="shared" si="8"/>
        <v>0.04136162468461761</v>
      </c>
      <c r="AK51" s="58">
        <v>2.3</v>
      </c>
      <c r="AL51" s="77"/>
      <c r="AM51" s="42">
        <f t="shared" si="9"/>
        <v>185.19467762461153</v>
      </c>
      <c r="AN51" s="42">
        <f t="shared" si="10"/>
        <v>102.08992716276151</v>
      </c>
      <c r="AO51" s="42">
        <f t="shared" si="11"/>
        <v>66.73913043478261</v>
      </c>
      <c r="AP51" s="42">
        <f t="shared" si="12"/>
        <v>94.14634146341464</v>
      </c>
      <c r="AQ51" s="42">
        <f t="shared" si="13"/>
        <v>98.61325115562403</v>
      </c>
      <c r="AR51" s="42">
        <f t="shared" si="14"/>
        <v>99.02017291066282</v>
      </c>
      <c r="AS51" s="42">
        <f t="shared" si="15"/>
        <v>100</v>
      </c>
      <c r="AT51" s="42">
        <f t="shared" si="16"/>
        <v>78.3157894736842</v>
      </c>
      <c r="AU51" s="42">
        <f t="shared" si="17"/>
        <v>94.14634146341463</v>
      </c>
      <c r="AV51" s="42">
        <f t="shared" si="18"/>
        <v>93.76637554585153</v>
      </c>
      <c r="AW51" s="42">
        <f t="shared" si="19"/>
        <v>93.91304347826087</v>
      </c>
      <c r="AX51" s="42">
        <f t="shared" si="20"/>
        <v>113.33333333333333</v>
      </c>
      <c r="AY51" s="42">
        <f t="shared" si="21"/>
        <v>100</v>
      </c>
      <c r="AZ51" s="42">
        <f t="shared" si="22"/>
        <v>98.88888888888889</v>
      </c>
      <c r="BA51" s="42">
        <f t="shared" si="23"/>
        <v>103.11614730878188</v>
      </c>
      <c r="BB51" s="42">
        <f t="shared" si="24"/>
        <v>100</v>
      </c>
      <c r="BC51" s="42">
        <f t="shared" si="25"/>
        <v>111.11111111111111</v>
      </c>
      <c r="BD51" s="42">
        <f t="shared" si="26"/>
        <v>100</v>
      </c>
      <c r="BE51" s="42">
        <f t="shared" si="27"/>
        <v>98.88888888888889</v>
      </c>
      <c r="BF51" s="42">
        <f t="shared" si="28"/>
        <v>103.11614730878188</v>
      </c>
      <c r="BG51" s="42">
        <f t="shared" si="29"/>
        <v>100</v>
      </c>
      <c r="BH51" s="42">
        <f t="shared" si="30"/>
        <v>111.11111111111111</v>
      </c>
      <c r="BI51" s="42">
        <f t="shared" si="31"/>
        <v>99.70326409495549</v>
      </c>
      <c r="BJ51" s="42">
        <f t="shared" si="32"/>
        <v>100</v>
      </c>
      <c r="BK51" s="42">
        <f t="shared" si="33"/>
        <v>100</v>
      </c>
      <c r="BL51" s="42">
        <f t="shared" si="34"/>
        <v>100</v>
      </c>
      <c r="BM51" s="42">
        <f t="shared" si="35"/>
        <v>100</v>
      </c>
      <c r="BN51" s="42">
        <f t="shared" si="36"/>
        <v>108.978586817922</v>
      </c>
      <c r="BO51" s="42">
        <f t="shared" si="37"/>
        <v>100</v>
      </c>
      <c r="BP51" s="42">
        <f t="shared" si="38"/>
        <v>100</v>
      </c>
      <c r="BQ51" s="42">
        <f t="shared" si="39"/>
        <v>105.48861456745192</v>
      </c>
      <c r="BR51" s="105">
        <f t="shared" si="40"/>
        <v>0.16206898117086954</v>
      </c>
      <c r="BS51" s="42">
        <f t="shared" si="41"/>
        <v>104.54545454545452</v>
      </c>
    </row>
    <row r="52" spans="1:71" ht="9.75">
      <c r="A52" s="39">
        <v>38749</v>
      </c>
      <c r="B52" s="49">
        <v>3772</v>
      </c>
      <c r="C52" s="37">
        <f t="shared" si="6"/>
        <v>155.68763414231466</v>
      </c>
      <c r="D52" s="88">
        <v>20.6</v>
      </c>
      <c r="E52" s="38">
        <f t="shared" si="7"/>
        <v>0.8502559022618458</v>
      </c>
      <c r="F52" s="1">
        <v>3.07</v>
      </c>
      <c r="G52" s="38">
        <v>7.72</v>
      </c>
      <c r="H52" s="48">
        <v>64</v>
      </c>
      <c r="I52" s="48">
        <v>34.36</v>
      </c>
      <c r="J52" s="40">
        <v>74.8</v>
      </c>
      <c r="K52" s="41">
        <v>7.44</v>
      </c>
      <c r="L52" s="1">
        <f t="shared" si="52"/>
        <v>0.07719999999999999</v>
      </c>
      <c r="M52" s="1">
        <v>85.89</v>
      </c>
      <c r="N52" s="1">
        <v>8.64</v>
      </c>
      <c r="O52" s="1">
        <v>0.85</v>
      </c>
      <c r="P52" s="1">
        <v>62.45</v>
      </c>
      <c r="Q52" s="1">
        <v>1335</v>
      </c>
      <c r="R52" s="1">
        <v>1820</v>
      </c>
      <c r="S52" s="1">
        <v>1</v>
      </c>
      <c r="T52" s="1">
        <v>100</v>
      </c>
      <c r="U52" s="37">
        <f t="shared" si="58"/>
        <v>62.45</v>
      </c>
      <c r="V52" s="37">
        <f t="shared" si="59"/>
        <v>1335</v>
      </c>
      <c r="W52" s="37">
        <f t="shared" si="60"/>
        <v>1820</v>
      </c>
      <c r="X52" s="1">
        <f t="shared" si="61"/>
        <v>1</v>
      </c>
      <c r="Y52" s="37">
        <f t="shared" si="62"/>
        <v>100</v>
      </c>
      <c r="Z52" s="48">
        <v>0.336</v>
      </c>
      <c r="AA52" s="50">
        <v>6.73</v>
      </c>
      <c r="AB52" s="50">
        <v>5.5</v>
      </c>
      <c r="AC52" s="50">
        <v>3.46</v>
      </c>
      <c r="AD52" s="1">
        <v>20</v>
      </c>
      <c r="AE52" s="41">
        <v>249.18</v>
      </c>
      <c r="AF52" s="42">
        <v>1</v>
      </c>
      <c r="AG52" s="42">
        <v>1</v>
      </c>
      <c r="AH52" s="42">
        <v>215.92</v>
      </c>
      <c r="AI52" s="58">
        <v>24.228</v>
      </c>
      <c r="AJ52" s="37">
        <f t="shared" si="8"/>
        <v>0.04127455836222552</v>
      </c>
      <c r="AK52" s="58">
        <v>2.3</v>
      </c>
      <c r="AL52" s="77"/>
      <c r="AM52" s="42">
        <f t="shared" si="9"/>
        <v>184.804842369582</v>
      </c>
      <c r="AN52" s="42">
        <f t="shared" si="10"/>
        <v>101.87502761326087</v>
      </c>
      <c r="AO52" s="42">
        <f t="shared" si="11"/>
        <v>66.73913043478261</v>
      </c>
      <c r="AP52" s="42">
        <f t="shared" si="12"/>
        <v>94.14634146341464</v>
      </c>
      <c r="AQ52" s="42">
        <f t="shared" si="13"/>
        <v>98.61325115562403</v>
      </c>
      <c r="AR52" s="42">
        <f t="shared" si="14"/>
        <v>99.02017291066282</v>
      </c>
      <c r="AS52" s="42">
        <f t="shared" si="15"/>
        <v>100</v>
      </c>
      <c r="AT52" s="42">
        <f t="shared" si="16"/>
        <v>78.3157894736842</v>
      </c>
      <c r="AU52" s="42">
        <f t="shared" si="17"/>
        <v>94.14634146341463</v>
      </c>
      <c r="AV52" s="42">
        <f t="shared" si="18"/>
        <v>93.76637554585153</v>
      </c>
      <c r="AW52" s="42">
        <f t="shared" si="19"/>
        <v>93.91304347826087</v>
      </c>
      <c r="AX52" s="42">
        <f t="shared" si="20"/>
        <v>113.33333333333333</v>
      </c>
      <c r="AY52" s="42">
        <f t="shared" si="21"/>
        <v>100</v>
      </c>
      <c r="AZ52" s="42">
        <f t="shared" si="22"/>
        <v>98.88888888888889</v>
      </c>
      <c r="BA52" s="42">
        <f t="shared" si="23"/>
        <v>103.11614730878188</v>
      </c>
      <c r="BB52" s="42">
        <f t="shared" si="24"/>
        <v>100</v>
      </c>
      <c r="BC52" s="42">
        <f t="shared" si="25"/>
        <v>111.11111111111111</v>
      </c>
      <c r="BD52" s="42">
        <f t="shared" si="26"/>
        <v>100</v>
      </c>
      <c r="BE52" s="42">
        <f t="shared" si="27"/>
        <v>98.88888888888889</v>
      </c>
      <c r="BF52" s="42">
        <f t="shared" si="28"/>
        <v>103.11614730878188</v>
      </c>
      <c r="BG52" s="42">
        <f t="shared" si="29"/>
        <v>100</v>
      </c>
      <c r="BH52" s="42">
        <f t="shared" si="30"/>
        <v>111.11111111111111</v>
      </c>
      <c r="BI52" s="42">
        <f t="shared" si="31"/>
        <v>99.70326409495549</v>
      </c>
      <c r="BJ52" s="42">
        <f t="shared" si="32"/>
        <v>217.09677419354838</v>
      </c>
      <c r="BK52" s="42">
        <f t="shared" si="33"/>
        <v>100</v>
      </c>
      <c r="BL52" s="42">
        <f t="shared" si="34"/>
        <v>133.07692307692307</v>
      </c>
      <c r="BM52" s="42">
        <f t="shared" si="35"/>
        <v>100</v>
      </c>
      <c r="BN52" s="42">
        <f t="shared" si="36"/>
        <v>109.56338213955942</v>
      </c>
      <c r="BO52" s="42">
        <f t="shared" si="37"/>
        <v>100</v>
      </c>
      <c r="BP52" s="42">
        <f t="shared" si="38"/>
        <v>100</v>
      </c>
      <c r="BQ52" s="42">
        <f t="shared" si="39"/>
        <v>106.19190478532434</v>
      </c>
      <c r="BR52" s="105">
        <f t="shared" si="40"/>
        <v>0.16172782556414528</v>
      </c>
      <c r="BS52" s="42">
        <f t="shared" si="41"/>
        <v>104.54545454545452</v>
      </c>
    </row>
    <row r="53" spans="1:71" ht="9.75">
      <c r="A53" s="39">
        <v>38777</v>
      </c>
      <c r="B53" s="49">
        <v>3772</v>
      </c>
      <c r="C53" s="37">
        <f t="shared" si="6"/>
        <v>155.45023696682463</v>
      </c>
      <c r="D53" s="88">
        <v>20.6</v>
      </c>
      <c r="E53" s="38">
        <f t="shared" si="7"/>
        <v>0.8489594065526479</v>
      </c>
      <c r="F53" s="1">
        <v>3.07</v>
      </c>
      <c r="G53" s="38">
        <v>7.72</v>
      </c>
      <c r="H53" s="48">
        <v>64</v>
      </c>
      <c r="I53" s="48">
        <v>34.36</v>
      </c>
      <c r="J53" s="40">
        <v>74.8</v>
      </c>
      <c r="K53" s="41">
        <v>7.44</v>
      </c>
      <c r="L53" s="1">
        <f t="shared" si="52"/>
        <v>0.07719999999999999</v>
      </c>
      <c r="M53" s="1">
        <v>85.89</v>
      </c>
      <c r="N53" s="1">
        <v>8.64</v>
      </c>
      <c r="O53" s="1">
        <v>0.85</v>
      </c>
      <c r="P53" s="1">
        <v>62.45</v>
      </c>
      <c r="Q53" s="1">
        <v>1335</v>
      </c>
      <c r="R53" s="1">
        <v>1820</v>
      </c>
      <c r="S53" s="1">
        <v>1</v>
      </c>
      <c r="T53" s="1">
        <v>100</v>
      </c>
      <c r="U53" s="37">
        <f t="shared" si="58"/>
        <v>62.45</v>
      </c>
      <c r="V53" s="37">
        <f t="shared" si="59"/>
        <v>1335</v>
      </c>
      <c r="W53" s="37">
        <f t="shared" si="60"/>
        <v>1820</v>
      </c>
      <c r="X53" s="1">
        <f t="shared" si="61"/>
        <v>1</v>
      </c>
      <c r="Y53" s="37">
        <f t="shared" si="62"/>
        <v>100</v>
      </c>
      <c r="Z53" s="48">
        <v>0.336</v>
      </c>
      <c r="AA53" s="50">
        <v>6.73</v>
      </c>
      <c r="AB53" s="50">
        <v>5.5</v>
      </c>
      <c r="AC53" s="50">
        <v>3.46</v>
      </c>
      <c r="AD53" s="1">
        <v>20</v>
      </c>
      <c r="AE53" s="41">
        <v>253.2</v>
      </c>
      <c r="AF53" s="42">
        <v>1</v>
      </c>
      <c r="AG53" s="42">
        <v>1</v>
      </c>
      <c r="AH53" s="42">
        <v>216.61</v>
      </c>
      <c r="AI53" s="58">
        <v>24.265</v>
      </c>
      <c r="AJ53" s="37">
        <f t="shared" si="8"/>
        <v>0.041211621677313</v>
      </c>
      <c r="AK53" s="58">
        <v>2.3</v>
      </c>
      <c r="AL53" s="77"/>
      <c r="AM53" s="42">
        <f t="shared" si="9"/>
        <v>184.52304640141077</v>
      </c>
      <c r="AN53" s="42">
        <f t="shared" si="10"/>
        <v>101.71968551469544</v>
      </c>
      <c r="AO53" s="42">
        <f t="shared" si="11"/>
        <v>66.73913043478261</v>
      </c>
      <c r="AP53" s="42">
        <f t="shared" si="12"/>
        <v>94.14634146341464</v>
      </c>
      <c r="AQ53" s="42">
        <f t="shared" si="13"/>
        <v>98.61325115562403</v>
      </c>
      <c r="AR53" s="42">
        <f t="shared" si="14"/>
        <v>99.02017291066282</v>
      </c>
      <c r="AS53" s="42">
        <f t="shared" si="15"/>
        <v>100</v>
      </c>
      <c r="AT53" s="42">
        <f t="shared" si="16"/>
        <v>78.3157894736842</v>
      </c>
      <c r="AU53" s="42">
        <f t="shared" si="17"/>
        <v>94.14634146341463</v>
      </c>
      <c r="AV53" s="42">
        <f t="shared" si="18"/>
        <v>93.76637554585153</v>
      </c>
      <c r="AW53" s="42">
        <f t="shared" si="19"/>
        <v>93.91304347826087</v>
      </c>
      <c r="AX53" s="42">
        <f t="shared" si="20"/>
        <v>113.33333333333333</v>
      </c>
      <c r="AY53" s="42">
        <f t="shared" si="21"/>
        <v>100</v>
      </c>
      <c r="AZ53" s="42">
        <f t="shared" si="22"/>
        <v>98.88888888888889</v>
      </c>
      <c r="BA53" s="42">
        <f t="shared" si="23"/>
        <v>103.11614730878188</v>
      </c>
      <c r="BB53" s="42">
        <f t="shared" si="24"/>
        <v>100</v>
      </c>
      <c r="BC53" s="42">
        <f t="shared" si="25"/>
        <v>111.11111111111111</v>
      </c>
      <c r="BD53" s="42">
        <f t="shared" si="26"/>
        <v>100</v>
      </c>
      <c r="BE53" s="42">
        <f t="shared" si="27"/>
        <v>98.88888888888889</v>
      </c>
      <c r="BF53" s="42">
        <f t="shared" si="28"/>
        <v>103.11614730878188</v>
      </c>
      <c r="BG53" s="42">
        <f t="shared" si="29"/>
        <v>100</v>
      </c>
      <c r="BH53" s="42">
        <f t="shared" si="30"/>
        <v>111.11111111111111</v>
      </c>
      <c r="BI53" s="42">
        <f t="shared" si="31"/>
        <v>99.70326409495549</v>
      </c>
      <c r="BJ53" s="42">
        <f t="shared" si="32"/>
        <v>217.09677419354838</v>
      </c>
      <c r="BK53" s="42">
        <f t="shared" si="33"/>
        <v>100</v>
      </c>
      <c r="BL53" s="42">
        <f t="shared" si="34"/>
        <v>133.07692307692307</v>
      </c>
      <c r="BM53" s="42">
        <f t="shared" si="35"/>
        <v>100</v>
      </c>
      <c r="BN53" s="42">
        <f t="shared" si="36"/>
        <v>111.33095897638833</v>
      </c>
      <c r="BO53" s="42">
        <f t="shared" si="37"/>
        <v>100</v>
      </c>
      <c r="BP53" s="42">
        <f t="shared" si="38"/>
        <v>100</v>
      </c>
      <c r="BQ53" s="42">
        <f t="shared" si="39"/>
        <v>106.53125461073132</v>
      </c>
      <c r="BR53" s="105">
        <f t="shared" si="40"/>
        <v>0.16148121812355706</v>
      </c>
      <c r="BS53" s="42">
        <f t="shared" si="41"/>
        <v>104.54545454545452</v>
      </c>
    </row>
    <row r="54" spans="1:71" ht="9.75">
      <c r="A54" s="39">
        <v>38808</v>
      </c>
      <c r="B54" s="49">
        <v>3772</v>
      </c>
      <c r="C54" s="37">
        <f t="shared" si="6"/>
        <v>156.59249418797742</v>
      </c>
      <c r="D54" s="88">
        <v>22.7</v>
      </c>
      <c r="E54" s="38">
        <f t="shared" si="7"/>
        <v>0.9423779475257389</v>
      </c>
      <c r="F54" s="1">
        <v>3.25</v>
      </c>
      <c r="G54" s="38">
        <v>8.17</v>
      </c>
      <c r="H54" s="48">
        <v>67.06</v>
      </c>
      <c r="I54" s="48">
        <v>36.37</v>
      </c>
      <c r="J54" s="40">
        <v>74.8</v>
      </c>
      <c r="K54" s="41">
        <v>7.87</v>
      </c>
      <c r="L54" s="1">
        <f t="shared" si="52"/>
        <v>0.0817</v>
      </c>
      <c r="M54" s="1">
        <v>97.48</v>
      </c>
      <c r="N54" s="1">
        <v>9.13</v>
      </c>
      <c r="O54" s="1">
        <v>0.85</v>
      </c>
      <c r="P54" s="1">
        <v>62.45</v>
      </c>
      <c r="Q54" s="1">
        <v>1335</v>
      </c>
      <c r="R54" s="1">
        <v>1820</v>
      </c>
      <c r="S54" s="1">
        <v>1</v>
      </c>
      <c r="T54" s="1">
        <v>100</v>
      </c>
      <c r="U54" s="37">
        <f t="shared" si="58"/>
        <v>62.45</v>
      </c>
      <c r="V54" s="37">
        <f t="shared" si="59"/>
        <v>1335</v>
      </c>
      <c r="W54" s="37">
        <f t="shared" si="60"/>
        <v>1820</v>
      </c>
      <c r="X54" s="1">
        <f t="shared" si="61"/>
        <v>1</v>
      </c>
      <c r="Y54" s="37">
        <f t="shared" si="62"/>
        <v>100</v>
      </c>
      <c r="Z54" s="48">
        <v>0.336</v>
      </c>
      <c r="AA54" s="50">
        <v>6.73</v>
      </c>
      <c r="AB54" s="50">
        <v>5.5</v>
      </c>
      <c r="AC54" s="50">
        <v>3.46</v>
      </c>
      <c r="AD54" s="1">
        <v>20</v>
      </c>
      <c r="AE54" s="41">
        <v>252.37</v>
      </c>
      <c r="AF54" s="42">
        <v>1</v>
      </c>
      <c r="AG54" s="42">
        <v>1</v>
      </c>
      <c r="AH54" s="42">
        <v>217.74</v>
      </c>
      <c r="AI54" s="58">
        <v>24.088</v>
      </c>
      <c r="AJ54" s="37">
        <f t="shared" si="8"/>
        <v>0.04151444702756559</v>
      </c>
      <c r="AK54" s="58">
        <v>2.3</v>
      </c>
      <c r="AL54" s="77"/>
      <c r="AM54" s="42">
        <f t="shared" si="9"/>
        <v>185.87893228704056</v>
      </c>
      <c r="AN54" s="42">
        <f t="shared" si="10"/>
        <v>112.91280562818959</v>
      </c>
      <c r="AO54" s="42">
        <f t="shared" si="11"/>
        <v>70.65217391304348</v>
      </c>
      <c r="AP54" s="42">
        <f t="shared" si="12"/>
        <v>99.63414634146342</v>
      </c>
      <c r="AQ54" s="42">
        <f t="shared" si="13"/>
        <v>103.3281972265023</v>
      </c>
      <c r="AR54" s="42">
        <f t="shared" si="14"/>
        <v>104.81268011527375</v>
      </c>
      <c r="AS54" s="42">
        <f t="shared" si="15"/>
        <v>100</v>
      </c>
      <c r="AT54" s="42">
        <f t="shared" si="16"/>
        <v>82.84210526315789</v>
      </c>
      <c r="AU54" s="42">
        <f t="shared" si="17"/>
        <v>99.63414634146342</v>
      </c>
      <c r="AV54" s="42">
        <f t="shared" si="18"/>
        <v>106.41921397379913</v>
      </c>
      <c r="AW54" s="42">
        <f t="shared" si="19"/>
        <v>99.23913043478262</v>
      </c>
      <c r="AX54" s="42">
        <f t="shared" si="20"/>
        <v>113.33333333333333</v>
      </c>
      <c r="AY54" s="42">
        <f t="shared" si="21"/>
        <v>100</v>
      </c>
      <c r="AZ54" s="42">
        <f t="shared" si="22"/>
        <v>98.88888888888889</v>
      </c>
      <c r="BA54" s="42">
        <f t="shared" si="23"/>
        <v>103.11614730878188</v>
      </c>
      <c r="BB54" s="42">
        <f t="shared" si="24"/>
        <v>100</v>
      </c>
      <c r="BC54" s="42">
        <f t="shared" si="25"/>
        <v>111.11111111111111</v>
      </c>
      <c r="BD54" s="42">
        <f t="shared" si="26"/>
        <v>100</v>
      </c>
      <c r="BE54" s="42">
        <f t="shared" si="27"/>
        <v>98.88888888888889</v>
      </c>
      <c r="BF54" s="42">
        <f t="shared" si="28"/>
        <v>103.11614730878188</v>
      </c>
      <c r="BG54" s="42">
        <f t="shared" si="29"/>
        <v>100</v>
      </c>
      <c r="BH54" s="42">
        <f t="shared" si="30"/>
        <v>111.11111111111111</v>
      </c>
      <c r="BI54" s="42">
        <f t="shared" si="31"/>
        <v>99.70326409495549</v>
      </c>
      <c r="BJ54" s="42">
        <f t="shared" si="32"/>
        <v>217.09677419354838</v>
      </c>
      <c r="BK54" s="42">
        <f t="shared" si="33"/>
        <v>100</v>
      </c>
      <c r="BL54" s="42">
        <f t="shared" si="34"/>
        <v>133.07692307692307</v>
      </c>
      <c r="BM54" s="42">
        <f t="shared" si="35"/>
        <v>100</v>
      </c>
      <c r="BN54" s="42">
        <f t="shared" si="36"/>
        <v>110.96601152002813</v>
      </c>
      <c r="BO54" s="42">
        <f t="shared" si="37"/>
        <v>100</v>
      </c>
      <c r="BP54" s="42">
        <f t="shared" si="38"/>
        <v>100</v>
      </c>
      <c r="BQ54" s="42">
        <f t="shared" si="39"/>
        <v>107.08700142625288</v>
      </c>
      <c r="BR54" s="105">
        <f t="shared" si="40"/>
        <v>0.16266779133876255</v>
      </c>
      <c r="BS54" s="42">
        <f t="shared" si="41"/>
        <v>104.54545454545452</v>
      </c>
    </row>
    <row r="55" spans="1:71" ht="9.75">
      <c r="A55" s="39">
        <v>38838</v>
      </c>
      <c r="B55" s="49">
        <v>3772</v>
      </c>
      <c r="C55" s="37">
        <f t="shared" si="6"/>
        <v>157.5408261287224</v>
      </c>
      <c r="D55" s="88">
        <v>22.7</v>
      </c>
      <c r="E55" s="38">
        <f t="shared" si="7"/>
        <v>0.9480850352921522</v>
      </c>
      <c r="F55" s="1">
        <v>3.25</v>
      </c>
      <c r="G55" s="38">
        <v>8.17</v>
      </c>
      <c r="H55" s="48">
        <v>67.06</v>
      </c>
      <c r="I55" s="48">
        <v>36.37</v>
      </c>
      <c r="J55" s="40">
        <v>74.8</v>
      </c>
      <c r="K55" s="41">
        <v>7.87</v>
      </c>
      <c r="L55" s="1">
        <f t="shared" si="52"/>
        <v>0.0817</v>
      </c>
      <c r="M55" s="1">
        <v>97.48</v>
      </c>
      <c r="N55" s="1">
        <v>9.13</v>
      </c>
      <c r="O55" s="1">
        <v>0.85</v>
      </c>
      <c r="P55" s="1">
        <v>62.45</v>
      </c>
      <c r="Q55" s="1">
        <v>1335</v>
      </c>
      <c r="R55" s="1">
        <v>1820</v>
      </c>
      <c r="S55" s="1">
        <v>1</v>
      </c>
      <c r="T55" s="1">
        <v>100</v>
      </c>
      <c r="U55" s="37">
        <f t="shared" si="58"/>
        <v>62.45</v>
      </c>
      <c r="V55" s="37">
        <f t="shared" si="59"/>
        <v>1335</v>
      </c>
      <c r="W55" s="37">
        <f t="shared" si="60"/>
        <v>1820</v>
      </c>
      <c r="X55" s="1">
        <f t="shared" si="61"/>
        <v>1</v>
      </c>
      <c r="Y55" s="37">
        <f t="shared" si="62"/>
        <v>100</v>
      </c>
      <c r="Z55" s="48">
        <v>0.336</v>
      </c>
      <c r="AA55" s="50">
        <v>6.73</v>
      </c>
      <c r="AB55" s="50">
        <v>5.5</v>
      </c>
      <c r="AC55" s="50">
        <v>3.46</v>
      </c>
      <c r="AD55" s="1">
        <v>20</v>
      </c>
      <c r="AE55" s="41">
        <v>251.51</v>
      </c>
      <c r="AF55" s="42">
        <v>1</v>
      </c>
      <c r="AG55" s="42">
        <v>1</v>
      </c>
      <c r="AH55" s="42">
        <v>219.11</v>
      </c>
      <c r="AI55" s="58">
        <v>23.943</v>
      </c>
      <c r="AJ55" s="37">
        <f t="shared" si="8"/>
        <v>0.04176586058555736</v>
      </c>
      <c r="AK55" s="58">
        <v>2.3</v>
      </c>
      <c r="AL55" s="77"/>
      <c r="AM55" s="42">
        <f t="shared" si="9"/>
        <v>187.004624354936</v>
      </c>
      <c r="AN55" s="42">
        <f t="shared" si="10"/>
        <v>113.5966112004273</v>
      </c>
      <c r="AO55" s="42">
        <f t="shared" si="11"/>
        <v>70.65217391304348</v>
      </c>
      <c r="AP55" s="42">
        <f t="shared" si="12"/>
        <v>99.63414634146342</v>
      </c>
      <c r="AQ55" s="42">
        <f t="shared" si="13"/>
        <v>103.3281972265023</v>
      </c>
      <c r="AR55" s="42">
        <f t="shared" si="14"/>
        <v>104.81268011527375</v>
      </c>
      <c r="AS55" s="42">
        <f t="shared" si="15"/>
        <v>100</v>
      </c>
      <c r="AT55" s="42">
        <f t="shared" si="16"/>
        <v>82.84210526315789</v>
      </c>
      <c r="AU55" s="42">
        <f t="shared" si="17"/>
        <v>99.63414634146342</v>
      </c>
      <c r="AV55" s="42">
        <f t="shared" si="18"/>
        <v>106.41921397379913</v>
      </c>
      <c r="AW55" s="42">
        <f t="shared" si="19"/>
        <v>99.23913043478262</v>
      </c>
      <c r="AX55" s="42">
        <f t="shared" si="20"/>
        <v>113.33333333333333</v>
      </c>
      <c r="AY55" s="42">
        <f t="shared" si="21"/>
        <v>100</v>
      </c>
      <c r="AZ55" s="42">
        <f t="shared" si="22"/>
        <v>98.88888888888889</v>
      </c>
      <c r="BA55" s="42">
        <f t="shared" si="23"/>
        <v>103.11614730878188</v>
      </c>
      <c r="BB55" s="42">
        <f t="shared" si="24"/>
        <v>100</v>
      </c>
      <c r="BC55" s="42">
        <f t="shared" si="25"/>
        <v>111.11111111111111</v>
      </c>
      <c r="BD55" s="42">
        <f t="shared" si="26"/>
        <v>100</v>
      </c>
      <c r="BE55" s="42">
        <f t="shared" si="27"/>
        <v>98.88888888888889</v>
      </c>
      <c r="BF55" s="42">
        <f t="shared" si="28"/>
        <v>103.11614730878188</v>
      </c>
      <c r="BG55" s="42">
        <f t="shared" si="29"/>
        <v>100</v>
      </c>
      <c r="BH55" s="42">
        <f t="shared" si="30"/>
        <v>111.11111111111111</v>
      </c>
      <c r="BI55" s="42">
        <f t="shared" si="31"/>
        <v>99.70326409495549</v>
      </c>
      <c r="BJ55" s="42">
        <f t="shared" si="32"/>
        <v>217.09677419354838</v>
      </c>
      <c r="BK55" s="42">
        <f t="shared" si="33"/>
        <v>100</v>
      </c>
      <c r="BL55" s="42">
        <f t="shared" si="34"/>
        <v>133.07692307692307</v>
      </c>
      <c r="BM55" s="42">
        <f t="shared" si="35"/>
        <v>100</v>
      </c>
      <c r="BN55" s="42">
        <f t="shared" si="36"/>
        <v>110.5878731917513</v>
      </c>
      <c r="BO55" s="42">
        <f t="shared" si="37"/>
        <v>100</v>
      </c>
      <c r="BP55" s="42">
        <f t="shared" si="38"/>
        <v>100</v>
      </c>
      <c r="BQ55" s="42">
        <f t="shared" si="39"/>
        <v>107.76078296365513</v>
      </c>
      <c r="BR55" s="105">
        <f t="shared" si="40"/>
        <v>0.16365291558151074</v>
      </c>
      <c r="BS55" s="42">
        <f t="shared" si="41"/>
        <v>104.54545454545452</v>
      </c>
    </row>
    <row r="56" spans="1:71" ht="9.75">
      <c r="A56" s="39">
        <v>38869</v>
      </c>
      <c r="B56" s="49">
        <v>3772</v>
      </c>
      <c r="C56" s="37">
        <f t="shared" si="6"/>
        <v>158.06235333556822</v>
      </c>
      <c r="D56" s="88">
        <v>22.7</v>
      </c>
      <c r="E56" s="38">
        <f t="shared" si="7"/>
        <v>0.9512236004022795</v>
      </c>
      <c r="F56" s="1">
        <v>3.25</v>
      </c>
      <c r="G56" s="38">
        <v>8.17</v>
      </c>
      <c r="H56" s="48">
        <v>67.06</v>
      </c>
      <c r="I56" s="48">
        <v>36.37</v>
      </c>
      <c r="J56" s="40">
        <v>74.8</v>
      </c>
      <c r="K56" s="41">
        <v>7.87</v>
      </c>
      <c r="L56" s="1">
        <f t="shared" si="52"/>
        <v>0.0817</v>
      </c>
      <c r="M56" s="1">
        <v>97.48</v>
      </c>
      <c r="N56" s="1">
        <v>9.13</v>
      </c>
      <c r="O56" s="1">
        <v>0.85</v>
      </c>
      <c r="P56" s="1">
        <v>67.45</v>
      </c>
      <c r="Q56" s="1">
        <v>1560</v>
      </c>
      <c r="R56" s="1">
        <v>2120</v>
      </c>
      <c r="S56" s="1">
        <v>1</v>
      </c>
      <c r="T56" s="1">
        <v>100</v>
      </c>
      <c r="U56" s="37">
        <f t="shared" si="58"/>
        <v>67.45</v>
      </c>
      <c r="V56" s="37">
        <f t="shared" si="59"/>
        <v>1560</v>
      </c>
      <c r="W56" s="37">
        <f t="shared" si="60"/>
        <v>2120</v>
      </c>
      <c r="X56" s="1">
        <f t="shared" si="61"/>
        <v>1</v>
      </c>
      <c r="Y56" s="37">
        <f t="shared" si="62"/>
        <v>100</v>
      </c>
      <c r="Z56" s="48">
        <v>0.336</v>
      </c>
      <c r="AA56" s="50">
        <v>6.73</v>
      </c>
      <c r="AB56" s="50">
        <v>5.5</v>
      </c>
      <c r="AC56" s="50">
        <v>3.46</v>
      </c>
      <c r="AD56" s="1">
        <v>20</v>
      </c>
      <c r="AE56" s="41">
        <v>253.8</v>
      </c>
      <c r="AF56" s="42">
        <v>1</v>
      </c>
      <c r="AG56" s="42">
        <v>1</v>
      </c>
      <c r="AH56" s="42">
        <v>219.81</v>
      </c>
      <c r="AI56" s="58">
        <v>23.864</v>
      </c>
      <c r="AJ56" s="37">
        <f t="shared" si="8"/>
        <v>0.04190412336573919</v>
      </c>
      <c r="AK56" s="58">
        <v>2.3</v>
      </c>
      <c r="AL56" s="77"/>
      <c r="AM56" s="42">
        <f t="shared" si="9"/>
        <v>187.6236892780017</v>
      </c>
      <c r="AN56" s="42">
        <f t="shared" si="10"/>
        <v>113.97266434679143</v>
      </c>
      <c r="AO56" s="42">
        <f t="shared" si="11"/>
        <v>70.65217391304348</v>
      </c>
      <c r="AP56" s="42">
        <f t="shared" si="12"/>
        <v>99.63414634146342</v>
      </c>
      <c r="AQ56" s="42">
        <f t="shared" si="13"/>
        <v>103.3281972265023</v>
      </c>
      <c r="AR56" s="42">
        <f t="shared" si="14"/>
        <v>104.81268011527375</v>
      </c>
      <c r="AS56" s="42">
        <f t="shared" si="15"/>
        <v>100</v>
      </c>
      <c r="AT56" s="42">
        <f t="shared" si="16"/>
        <v>82.84210526315789</v>
      </c>
      <c r="AU56" s="42">
        <f t="shared" si="17"/>
        <v>99.63414634146342</v>
      </c>
      <c r="AV56" s="42">
        <f t="shared" si="18"/>
        <v>106.41921397379913</v>
      </c>
      <c r="AW56" s="42">
        <f t="shared" si="19"/>
        <v>99.23913043478262</v>
      </c>
      <c r="AX56" s="42">
        <f t="shared" si="20"/>
        <v>113.33333333333333</v>
      </c>
      <c r="AY56" s="42">
        <f t="shared" si="21"/>
        <v>108.00640512409927</v>
      </c>
      <c r="AZ56" s="42">
        <f t="shared" si="22"/>
        <v>115.55555555555556</v>
      </c>
      <c r="BA56" s="42">
        <f t="shared" si="23"/>
        <v>120.11331444759207</v>
      </c>
      <c r="BB56" s="42">
        <f t="shared" si="24"/>
        <v>100</v>
      </c>
      <c r="BC56" s="42">
        <f t="shared" si="25"/>
        <v>111.11111111111111</v>
      </c>
      <c r="BD56" s="42">
        <f t="shared" si="26"/>
        <v>108.00640512409927</v>
      </c>
      <c r="BE56" s="42">
        <f t="shared" si="27"/>
        <v>115.55555555555556</v>
      </c>
      <c r="BF56" s="42">
        <f t="shared" si="28"/>
        <v>120.11331444759207</v>
      </c>
      <c r="BG56" s="42">
        <f t="shared" si="29"/>
        <v>100</v>
      </c>
      <c r="BH56" s="42">
        <f t="shared" si="30"/>
        <v>111.11111111111111</v>
      </c>
      <c r="BI56" s="42">
        <f t="shared" si="31"/>
        <v>99.70326409495549</v>
      </c>
      <c r="BJ56" s="42">
        <f t="shared" si="32"/>
        <v>217.09677419354838</v>
      </c>
      <c r="BK56" s="42">
        <f t="shared" si="33"/>
        <v>100</v>
      </c>
      <c r="BL56" s="42">
        <f t="shared" si="34"/>
        <v>133.07692307692307</v>
      </c>
      <c r="BM56" s="42">
        <f t="shared" si="35"/>
        <v>100</v>
      </c>
      <c r="BN56" s="42">
        <f t="shared" si="36"/>
        <v>111.59477641472101</v>
      </c>
      <c r="BO56" s="42">
        <f t="shared" si="37"/>
        <v>100</v>
      </c>
      <c r="BP56" s="42">
        <f t="shared" si="38"/>
        <v>100</v>
      </c>
      <c r="BQ56" s="42">
        <f t="shared" si="39"/>
        <v>108.1050509024738</v>
      </c>
      <c r="BR56" s="105">
        <f t="shared" si="40"/>
        <v>0.16419467640664234</v>
      </c>
      <c r="BS56" s="42">
        <f t="shared" si="41"/>
        <v>104.54545454545452</v>
      </c>
    </row>
    <row r="57" spans="1:71" ht="9.75">
      <c r="A57" s="39">
        <v>38899</v>
      </c>
      <c r="B57" s="49">
        <v>3772</v>
      </c>
      <c r="C57" s="37">
        <f t="shared" si="6"/>
        <v>157.60665190322985</v>
      </c>
      <c r="D57" s="88">
        <v>22.7</v>
      </c>
      <c r="E57" s="38">
        <f t="shared" si="7"/>
        <v>0.9484811766180588</v>
      </c>
      <c r="F57" s="1">
        <v>3.25</v>
      </c>
      <c r="G57" s="38">
        <v>8.17</v>
      </c>
      <c r="H57" s="48">
        <v>67.06</v>
      </c>
      <c r="I57" s="48">
        <v>36.37</v>
      </c>
      <c r="J57" s="40">
        <v>74.8</v>
      </c>
      <c r="K57" s="41">
        <v>7.87</v>
      </c>
      <c r="L57" s="1">
        <f t="shared" si="52"/>
        <v>0.0817</v>
      </c>
      <c r="M57" s="1">
        <v>97.48</v>
      </c>
      <c r="N57" s="1">
        <v>9.13</v>
      </c>
      <c r="O57" s="1">
        <v>0.85</v>
      </c>
      <c r="P57" s="1">
        <v>67.45</v>
      </c>
      <c r="Q57" s="1">
        <v>1335</v>
      </c>
      <c r="R57" s="1">
        <v>1820</v>
      </c>
      <c r="S57" s="1">
        <v>1</v>
      </c>
      <c r="T57" s="1">
        <v>100</v>
      </c>
      <c r="U57" s="37">
        <f t="shared" si="58"/>
        <v>67.45</v>
      </c>
      <c r="V57" s="37">
        <f t="shared" si="59"/>
        <v>1335</v>
      </c>
      <c r="W57" s="37">
        <f t="shared" si="60"/>
        <v>1820</v>
      </c>
      <c r="X57" s="1">
        <f t="shared" si="61"/>
        <v>1</v>
      </c>
      <c r="Y57" s="37">
        <f t="shared" si="62"/>
        <v>100</v>
      </c>
      <c r="Z57" s="48">
        <v>0.336</v>
      </c>
      <c r="AA57" s="50">
        <v>6.73</v>
      </c>
      <c r="AB57" s="50">
        <v>5.5</v>
      </c>
      <c r="AC57" s="50">
        <v>3.46</v>
      </c>
      <c r="AD57" s="1">
        <v>20</v>
      </c>
      <c r="AE57" s="41">
        <v>254.27</v>
      </c>
      <c r="AF57" s="42">
        <v>1</v>
      </c>
      <c r="AG57" s="42">
        <v>1</v>
      </c>
      <c r="AH57" s="42">
        <v>221.68</v>
      </c>
      <c r="AI57" s="58">
        <v>23.933</v>
      </c>
      <c r="AJ57" s="37">
        <f t="shared" si="8"/>
        <v>0.04178331174528893</v>
      </c>
      <c r="AK57" s="58">
        <v>2.3</v>
      </c>
      <c r="AL57" s="77"/>
      <c r="AM57" s="42">
        <f t="shared" si="9"/>
        <v>187.08276108010833</v>
      </c>
      <c r="AN57" s="42">
        <f t="shared" si="10"/>
        <v>113.64407562661727</v>
      </c>
      <c r="AO57" s="42">
        <f t="shared" si="11"/>
        <v>70.65217391304348</v>
      </c>
      <c r="AP57" s="42">
        <f t="shared" si="12"/>
        <v>99.63414634146342</v>
      </c>
      <c r="AQ57" s="42">
        <f t="shared" si="13"/>
        <v>103.3281972265023</v>
      </c>
      <c r="AR57" s="42">
        <f t="shared" si="14"/>
        <v>104.81268011527375</v>
      </c>
      <c r="AS57" s="42">
        <f t="shared" si="15"/>
        <v>100</v>
      </c>
      <c r="AT57" s="42">
        <f t="shared" si="16"/>
        <v>82.84210526315789</v>
      </c>
      <c r="AU57" s="42">
        <f t="shared" si="17"/>
        <v>99.63414634146342</v>
      </c>
      <c r="AV57" s="42">
        <f t="shared" si="18"/>
        <v>106.41921397379913</v>
      </c>
      <c r="AW57" s="42">
        <f t="shared" si="19"/>
        <v>99.23913043478262</v>
      </c>
      <c r="AX57" s="42">
        <f t="shared" si="20"/>
        <v>113.33333333333333</v>
      </c>
      <c r="AY57" s="42">
        <f t="shared" si="21"/>
        <v>108.00640512409927</v>
      </c>
      <c r="AZ57" s="42">
        <f t="shared" si="22"/>
        <v>98.88888888888889</v>
      </c>
      <c r="BA57" s="42">
        <f t="shared" si="23"/>
        <v>103.11614730878188</v>
      </c>
      <c r="BB57" s="42">
        <f t="shared" si="24"/>
        <v>100</v>
      </c>
      <c r="BC57" s="42">
        <f t="shared" si="25"/>
        <v>111.11111111111111</v>
      </c>
      <c r="BD57" s="42">
        <f t="shared" si="26"/>
        <v>108.00640512409927</v>
      </c>
      <c r="BE57" s="42">
        <f t="shared" si="27"/>
        <v>98.88888888888889</v>
      </c>
      <c r="BF57" s="42">
        <f t="shared" si="28"/>
        <v>103.11614730878188</v>
      </c>
      <c r="BG57" s="42">
        <f t="shared" si="29"/>
        <v>100</v>
      </c>
      <c r="BH57" s="42">
        <f t="shared" si="30"/>
        <v>111.11111111111111</v>
      </c>
      <c r="BI57" s="42">
        <f t="shared" si="31"/>
        <v>99.70326409495549</v>
      </c>
      <c r="BJ57" s="42">
        <f t="shared" si="32"/>
        <v>217.09677419354838</v>
      </c>
      <c r="BK57" s="42">
        <f t="shared" si="33"/>
        <v>100</v>
      </c>
      <c r="BL57" s="42">
        <f t="shared" si="34"/>
        <v>133.07692307692307</v>
      </c>
      <c r="BM57" s="42">
        <f t="shared" si="35"/>
        <v>100</v>
      </c>
      <c r="BN57" s="42">
        <f t="shared" si="36"/>
        <v>111.8014334080816</v>
      </c>
      <c r="BO57" s="42">
        <f t="shared" si="37"/>
        <v>100</v>
      </c>
      <c r="BP57" s="42">
        <f t="shared" si="38"/>
        <v>100</v>
      </c>
      <c r="BQ57" s="42">
        <f t="shared" si="39"/>
        <v>109.02473811046082</v>
      </c>
      <c r="BR57" s="105">
        <f t="shared" si="40"/>
        <v>0.16372129518940842</v>
      </c>
      <c r="BS57" s="42">
        <f t="shared" si="41"/>
        <v>104.54545454545452</v>
      </c>
    </row>
    <row r="58" spans="1:71" ht="9.75">
      <c r="A58" s="39">
        <v>38930</v>
      </c>
      <c r="B58" s="49">
        <v>3772</v>
      </c>
      <c r="C58" s="37">
        <f t="shared" si="6"/>
        <v>157.42247819373148</v>
      </c>
      <c r="D58" s="88">
        <v>23.7</v>
      </c>
      <c r="E58" s="38">
        <f t="shared" si="7"/>
        <v>0.9891072993614624</v>
      </c>
      <c r="F58" s="1">
        <v>3.25</v>
      </c>
      <c r="G58" s="38">
        <v>8.17</v>
      </c>
      <c r="H58" s="48">
        <v>67.06</v>
      </c>
      <c r="I58" s="48">
        <v>36.37</v>
      </c>
      <c r="J58" s="40">
        <v>74.8</v>
      </c>
      <c r="K58" s="41">
        <v>7.87</v>
      </c>
      <c r="L58" s="1">
        <f t="shared" si="52"/>
        <v>0.0817</v>
      </c>
      <c r="M58" s="1">
        <v>97.48</v>
      </c>
      <c r="N58" s="1">
        <v>9.13</v>
      </c>
      <c r="O58" s="1">
        <v>0.85</v>
      </c>
      <c r="P58" s="1">
        <v>67.45</v>
      </c>
      <c r="Q58" s="1">
        <v>1335</v>
      </c>
      <c r="R58" s="1">
        <v>1820</v>
      </c>
      <c r="S58" s="1">
        <v>1</v>
      </c>
      <c r="T58" s="1">
        <v>100</v>
      </c>
      <c r="U58" s="37">
        <f t="shared" si="58"/>
        <v>67.45</v>
      </c>
      <c r="V58" s="37">
        <f t="shared" si="59"/>
        <v>1335</v>
      </c>
      <c r="W58" s="37">
        <f t="shared" si="60"/>
        <v>1820</v>
      </c>
      <c r="X58" s="1">
        <f t="shared" si="61"/>
        <v>1</v>
      </c>
      <c r="Y58" s="37">
        <f t="shared" si="62"/>
        <v>100</v>
      </c>
      <c r="Z58" s="48">
        <v>0.336</v>
      </c>
      <c r="AA58" s="50">
        <v>6.73</v>
      </c>
      <c r="AB58" s="50">
        <v>5.5</v>
      </c>
      <c r="AC58" s="50">
        <v>3.46</v>
      </c>
      <c r="AD58" s="1">
        <v>20</v>
      </c>
      <c r="AE58" s="41">
        <v>254.73</v>
      </c>
      <c r="AF58" s="42">
        <v>1</v>
      </c>
      <c r="AG58" s="42">
        <v>1</v>
      </c>
      <c r="AH58" s="42">
        <v>223.43</v>
      </c>
      <c r="AI58" s="58">
        <v>23.961</v>
      </c>
      <c r="AJ58" s="37">
        <f t="shared" si="8"/>
        <v>0.041734485205124995</v>
      </c>
      <c r="AK58" s="58">
        <v>2.3</v>
      </c>
      <c r="AL58" s="77"/>
      <c r="AM58" s="42">
        <f t="shared" si="9"/>
        <v>186.86414260382423</v>
      </c>
      <c r="AN58" s="42">
        <f t="shared" si="10"/>
        <v>118.51177176997128</v>
      </c>
      <c r="AO58" s="42">
        <f t="shared" si="11"/>
        <v>70.65217391304348</v>
      </c>
      <c r="AP58" s="42">
        <f t="shared" si="12"/>
        <v>99.63414634146342</v>
      </c>
      <c r="AQ58" s="42">
        <f t="shared" si="13"/>
        <v>103.3281972265023</v>
      </c>
      <c r="AR58" s="42">
        <f t="shared" si="14"/>
        <v>104.81268011527375</v>
      </c>
      <c r="AS58" s="42">
        <f t="shared" si="15"/>
        <v>100</v>
      </c>
      <c r="AT58" s="42">
        <f t="shared" si="16"/>
        <v>82.84210526315789</v>
      </c>
      <c r="AU58" s="42">
        <f t="shared" si="17"/>
        <v>99.63414634146342</v>
      </c>
      <c r="AV58" s="42">
        <f t="shared" si="18"/>
        <v>106.41921397379913</v>
      </c>
      <c r="AW58" s="42">
        <f t="shared" si="19"/>
        <v>99.23913043478262</v>
      </c>
      <c r="AX58" s="42">
        <f t="shared" si="20"/>
        <v>113.33333333333333</v>
      </c>
      <c r="AY58" s="42">
        <f t="shared" si="21"/>
        <v>108.00640512409927</v>
      </c>
      <c r="AZ58" s="42">
        <f t="shared" si="22"/>
        <v>98.88888888888889</v>
      </c>
      <c r="BA58" s="42">
        <f t="shared" si="23"/>
        <v>103.11614730878188</v>
      </c>
      <c r="BB58" s="42">
        <f t="shared" si="24"/>
        <v>100</v>
      </c>
      <c r="BC58" s="42">
        <f t="shared" si="25"/>
        <v>111.11111111111111</v>
      </c>
      <c r="BD58" s="42">
        <f t="shared" si="26"/>
        <v>108.00640512409927</v>
      </c>
      <c r="BE58" s="42">
        <f t="shared" si="27"/>
        <v>98.88888888888889</v>
      </c>
      <c r="BF58" s="42">
        <f t="shared" si="28"/>
        <v>103.11614730878188</v>
      </c>
      <c r="BG58" s="42">
        <f t="shared" si="29"/>
        <v>100</v>
      </c>
      <c r="BH58" s="42">
        <f t="shared" si="30"/>
        <v>111.11111111111111</v>
      </c>
      <c r="BI58" s="42">
        <f t="shared" si="31"/>
        <v>99.70326409495549</v>
      </c>
      <c r="BJ58" s="42">
        <f t="shared" si="32"/>
        <v>217.09677419354838</v>
      </c>
      <c r="BK58" s="42">
        <f t="shared" si="33"/>
        <v>100</v>
      </c>
      <c r="BL58" s="42">
        <f t="shared" si="34"/>
        <v>133.07692307692307</v>
      </c>
      <c r="BM58" s="42">
        <f t="shared" si="35"/>
        <v>100</v>
      </c>
      <c r="BN58" s="42">
        <f t="shared" si="36"/>
        <v>112.00369344413666</v>
      </c>
      <c r="BO58" s="42">
        <f t="shared" si="37"/>
        <v>100</v>
      </c>
      <c r="BP58" s="42">
        <f t="shared" si="38"/>
        <v>100</v>
      </c>
      <c r="BQ58" s="42">
        <f t="shared" si="39"/>
        <v>109.8854079575075</v>
      </c>
      <c r="BR58" s="105">
        <f t="shared" si="40"/>
        <v>0.16352997611819675</v>
      </c>
      <c r="BS58" s="42">
        <f t="shared" si="41"/>
        <v>104.54545454545452</v>
      </c>
    </row>
    <row r="59" spans="1:71" ht="9.75">
      <c r="A59" s="39">
        <v>38961</v>
      </c>
      <c r="B59" s="49">
        <v>3772</v>
      </c>
      <c r="C59" s="37">
        <f t="shared" si="6"/>
        <v>157.68571548012207</v>
      </c>
      <c r="D59" s="88">
        <v>23.1</v>
      </c>
      <c r="E59" s="38">
        <f t="shared" si="7"/>
        <v>0.9656786923623595</v>
      </c>
      <c r="F59" s="1">
        <v>3.19</v>
      </c>
      <c r="G59" s="38">
        <v>8.03</v>
      </c>
      <c r="H59" s="48">
        <v>67.28</v>
      </c>
      <c r="I59" s="48">
        <v>37.17</v>
      </c>
      <c r="J59" s="40">
        <v>74.8</v>
      </c>
      <c r="K59" s="41">
        <v>7.74</v>
      </c>
      <c r="L59" s="1">
        <f t="shared" si="52"/>
        <v>0.0803</v>
      </c>
      <c r="M59" s="1">
        <v>86.45</v>
      </c>
      <c r="N59" s="1">
        <v>8.98</v>
      </c>
      <c r="O59" s="1">
        <v>0.85</v>
      </c>
      <c r="P59" s="1">
        <v>70.82</v>
      </c>
      <c r="Q59" s="1">
        <v>1560</v>
      </c>
      <c r="R59" s="1">
        <v>2120</v>
      </c>
      <c r="S59" s="1">
        <v>1</v>
      </c>
      <c r="T59" s="1">
        <v>100</v>
      </c>
      <c r="U59" s="37">
        <f t="shared" si="58"/>
        <v>70.82</v>
      </c>
      <c r="V59" s="37">
        <f t="shared" si="59"/>
        <v>1560</v>
      </c>
      <c r="W59" s="37">
        <f t="shared" si="60"/>
        <v>2120</v>
      </c>
      <c r="X59" s="1">
        <f t="shared" si="61"/>
        <v>1</v>
      </c>
      <c r="Y59" s="37">
        <f t="shared" si="62"/>
        <v>100</v>
      </c>
      <c r="Z59" s="48">
        <v>0.336</v>
      </c>
      <c r="AA59" s="50">
        <v>6.73</v>
      </c>
      <c r="AB59" s="50">
        <v>5.5</v>
      </c>
      <c r="AC59" s="50">
        <v>3.46</v>
      </c>
      <c r="AD59" s="1">
        <v>20</v>
      </c>
      <c r="AE59" s="41">
        <v>255.55</v>
      </c>
      <c r="AF59" s="42">
        <v>1</v>
      </c>
      <c r="AG59" s="42">
        <v>1</v>
      </c>
      <c r="AH59" s="42">
        <v>224.63</v>
      </c>
      <c r="AI59" s="58">
        <v>23.921</v>
      </c>
      <c r="AJ59" s="37">
        <f t="shared" si="8"/>
        <v>0.04180427239663894</v>
      </c>
      <c r="AK59" s="58">
        <v>2.36</v>
      </c>
      <c r="AL59" s="77"/>
      <c r="AM59" s="42">
        <f t="shared" si="9"/>
        <v>187.17661138456722</v>
      </c>
      <c r="AN59" s="42">
        <f t="shared" si="10"/>
        <v>115.70462867502243</v>
      </c>
      <c r="AO59" s="42">
        <f t="shared" si="11"/>
        <v>69.34782608695653</v>
      </c>
      <c r="AP59" s="42">
        <f t="shared" si="12"/>
        <v>97.92682926829268</v>
      </c>
      <c r="AQ59" s="42">
        <f t="shared" si="13"/>
        <v>103.66718027734976</v>
      </c>
      <c r="AR59" s="42">
        <f t="shared" si="14"/>
        <v>107.11815561959654</v>
      </c>
      <c r="AS59" s="42">
        <f t="shared" si="15"/>
        <v>100</v>
      </c>
      <c r="AT59" s="42">
        <f t="shared" si="16"/>
        <v>81.47368421052632</v>
      </c>
      <c r="AU59" s="42">
        <f t="shared" si="17"/>
        <v>97.92682926829269</v>
      </c>
      <c r="AV59" s="42">
        <f t="shared" si="18"/>
        <v>94.37772925764193</v>
      </c>
      <c r="AW59" s="42">
        <f t="shared" si="19"/>
        <v>97.60869565217392</v>
      </c>
      <c r="AX59" s="42">
        <f t="shared" si="20"/>
        <v>113.33333333333333</v>
      </c>
      <c r="AY59" s="42">
        <f t="shared" si="21"/>
        <v>113.40272217774218</v>
      </c>
      <c r="AZ59" s="42">
        <f t="shared" si="22"/>
        <v>115.55555555555556</v>
      </c>
      <c r="BA59" s="42">
        <f t="shared" si="23"/>
        <v>120.11331444759207</v>
      </c>
      <c r="BB59" s="42">
        <f t="shared" si="24"/>
        <v>100</v>
      </c>
      <c r="BC59" s="42">
        <f t="shared" si="25"/>
        <v>111.11111111111111</v>
      </c>
      <c r="BD59" s="42">
        <f t="shared" si="26"/>
        <v>113.40272217774218</v>
      </c>
      <c r="BE59" s="42">
        <f t="shared" si="27"/>
        <v>115.55555555555556</v>
      </c>
      <c r="BF59" s="42">
        <f t="shared" si="28"/>
        <v>120.11331444759207</v>
      </c>
      <c r="BG59" s="42">
        <f t="shared" si="29"/>
        <v>100</v>
      </c>
      <c r="BH59" s="42">
        <f t="shared" si="30"/>
        <v>111.11111111111111</v>
      </c>
      <c r="BI59" s="42">
        <f t="shared" si="31"/>
        <v>99.70326409495549</v>
      </c>
      <c r="BJ59" s="42">
        <f t="shared" si="32"/>
        <v>217.09677419354838</v>
      </c>
      <c r="BK59" s="42">
        <f t="shared" si="33"/>
        <v>100</v>
      </c>
      <c r="BL59" s="42">
        <f t="shared" si="34"/>
        <v>133.07692307692307</v>
      </c>
      <c r="BM59" s="42">
        <f t="shared" si="35"/>
        <v>100</v>
      </c>
      <c r="BN59" s="42">
        <f t="shared" si="36"/>
        <v>112.36424394319131</v>
      </c>
      <c r="BO59" s="42">
        <f t="shared" si="37"/>
        <v>100</v>
      </c>
      <c r="BP59" s="42">
        <f t="shared" si="38"/>
        <v>100</v>
      </c>
      <c r="BQ59" s="42">
        <f t="shared" si="39"/>
        <v>110.47558156691093</v>
      </c>
      <c r="BR59" s="105">
        <f t="shared" si="40"/>
        <v>0.1638034261848632</v>
      </c>
      <c r="BS59" s="42">
        <f t="shared" si="41"/>
        <v>107.27272727272727</v>
      </c>
    </row>
    <row r="60" spans="1:71" ht="9.75">
      <c r="A60" s="39">
        <v>38991</v>
      </c>
      <c r="B60" s="49">
        <v>3772</v>
      </c>
      <c r="C60" s="37">
        <f t="shared" si="6"/>
        <v>158.16839986581684</v>
      </c>
      <c r="D60" s="88">
        <v>21.9</v>
      </c>
      <c r="E60" s="38">
        <f t="shared" si="7"/>
        <v>0.9183160013418316</v>
      </c>
      <c r="F60" s="1">
        <v>3.19</v>
      </c>
      <c r="G60" s="38">
        <v>8.03</v>
      </c>
      <c r="H60" s="48">
        <v>67.28</v>
      </c>
      <c r="I60" s="48">
        <v>37.17</v>
      </c>
      <c r="J60" s="40">
        <v>74.8</v>
      </c>
      <c r="K60" s="41">
        <v>7.74</v>
      </c>
      <c r="L60" s="1">
        <f t="shared" si="52"/>
        <v>0.0803</v>
      </c>
      <c r="M60" s="1">
        <v>84.65</v>
      </c>
      <c r="N60" s="1">
        <v>8.98</v>
      </c>
      <c r="O60" s="1">
        <v>0.85</v>
      </c>
      <c r="P60" s="1">
        <v>70.82</v>
      </c>
      <c r="Q60" s="1">
        <v>1560</v>
      </c>
      <c r="R60" s="1">
        <v>2120</v>
      </c>
      <c r="S60" s="1">
        <v>1</v>
      </c>
      <c r="T60" s="1">
        <v>100</v>
      </c>
      <c r="U60" s="37">
        <f t="shared" si="58"/>
        <v>70.82</v>
      </c>
      <c r="V60" s="37">
        <f t="shared" si="59"/>
        <v>1560</v>
      </c>
      <c r="W60" s="37">
        <f t="shared" si="60"/>
        <v>2120</v>
      </c>
      <c r="X60" s="1">
        <f t="shared" si="61"/>
        <v>1</v>
      </c>
      <c r="Y60" s="37">
        <f t="shared" si="62"/>
        <v>100</v>
      </c>
      <c r="Z60" s="48">
        <v>0.344</v>
      </c>
      <c r="AA60" s="50">
        <v>6.73</v>
      </c>
      <c r="AB60" s="50">
        <v>5.5</v>
      </c>
      <c r="AC60" s="50">
        <v>3.46</v>
      </c>
      <c r="AD60" s="1">
        <v>20</v>
      </c>
      <c r="AE60" s="41">
        <v>255.81</v>
      </c>
      <c r="AF60" s="42">
        <v>1</v>
      </c>
      <c r="AG60" s="42">
        <v>1</v>
      </c>
      <c r="AH60" s="42">
        <v>224.18</v>
      </c>
      <c r="AI60" s="58">
        <v>23.848</v>
      </c>
      <c r="AJ60" s="37">
        <f t="shared" si="8"/>
        <v>0.041932237504193226</v>
      </c>
      <c r="AK60" s="58">
        <v>2.36</v>
      </c>
      <c r="AL60" s="77"/>
      <c r="AM60" s="42">
        <f t="shared" si="9"/>
        <v>187.7495689756052</v>
      </c>
      <c r="AN60" s="42">
        <f t="shared" si="10"/>
        <v>110.02977779457693</v>
      </c>
      <c r="AO60" s="42">
        <f t="shared" si="11"/>
        <v>69.34782608695653</v>
      </c>
      <c r="AP60" s="42">
        <f t="shared" si="12"/>
        <v>97.92682926829268</v>
      </c>
      <c r="AQ60" s="42">
        <f t="shared" si="13"/>
        <v>103.66718027734976</v>
      </c>
      <c r="AR60" s="42">
        <f t="shared" si="14"/>
        <v>107.11815561959654</v>
      </c>
      <c r="AS60" s="42">
        <f t="shared" si="15"/>
        <v>100</v>
      </c>
      <c r="AT60" s="42">
        <f t="shared" si="16"/>
        <v>81.47368421052632</v>
      </c>
      <c r="AU60" s="42">
        <f t="shared" si="17"/>
        <v>97.92682926829269</v>
      </c>
      <c r="AV60" s="42">
        <f t="shared" si="18"/>
        <v>92.41266375545852</v>
      </c>
      <c r="AW60" s="42">
        <f t="shared" si="19"/>
        <v>97.60869565217392</v>
      </c>
      <c r="AX60" s="42">
        <f t="shared" si="20"/>
        <v>113.33333333333333</v>
      </c>
      <c r="AY60" s="42">
        <f t="shared" si="21"/>
        <v>113.40272217774218</v>
      </c>
      <c r="AZ60" s="42">
        <f t="shared" si="22"/>
        <v>115.55555555555556</v>
      </c>
      <c r="BA60" s="42">
        <f t="shared" si="23"/>
        <v>120.11331444759207</v>
      </c>
      <c r="BB60" s="42">
        <f t="shared" si="24"/>
        <v>100</v>
      </c>
      <c r="BC60" s="42">
        <f t="shared" si="25"/>
        <v>111.11111111111111</v>
      </c>
      <c r="BD60" s="42">
        <f t="shared" si="26"/>
        <v>113.40272217774218</v>
      </c>
      <c r="BE60" s="42">
        <f t="shared" si="27"/>
        <v>115.55555555555556</v>
      </c>
      <c r="BF60" s="42">
        <f t="shared" si="28"/>
        <v>120.11331444759207</v>
      </c>
      <c r="BG60" s="42">
        <f t="shared" si="29"/>
        <v>100</v>
      </c>
      <c r="BH60" s="42">
        <f t="shared" si="30"/>
        <v>111.11111111111111</v>
      </c>
      <c r="BI60" s="42">
        <f t="shared" si="31"/>
        <v>102.07715133531156</v>
      </c>
      <c r="BJ60" s="42">
        <f t="shared" si="32"/>
        <v>217.09677419354838</v>
      </c>
      <c r="BK60" s="42">
        <f t="shared" si="33"/>
        <v>100</v>
      </c>
      <c r="BL60" s="42">
        <f t="shared" si="34"/>
        <v>133.07692307692307</v>
      </c>
      <c r="BM60" s="42">
        <f t="shared" si="35"/>
        <v>100</v>
      </c>
      <c r="BN60" s="42">
        <f t="shared" si="36"/>
        <v>112.47856483313547</v>
      </c>
      <c r="BO60" s="42">
        <f t="shared" si="37"/>
        <v>100</v>
      </c>
      <c r="BP60" s="42">
        <f t="shared" si="38"/>
        <v>100</v>
      </c>
      <c r="BQ60" s="42">
        <f t="shared" si="39"/>
        <v>110.25426646338464</v>
      </c>
      <c r="BR60" s="105">
        <f t="shared" si="40"/>
        <v>0.16430483720933045</v>
      </c>
      <c r="BS60" s="42">
        <f t="shared" si="41"/>
        <v>107.27272727272727</v>
      </c>
    </row>
    <row r="61" spans="1:71" ht="9.75">
      <c r="A61" s="39">
        <v>39022</v>
      </c>
      <c r="B61" s="49">
        <v>3772</v>
      </c>
      <c r="C61" s="37">
        <f t="shared" si="6"/>
        <v>156.62500519038326</v>
      </c>
      <c r="D61" s="88">
        <v>21.9</v>
      </c>
      <c r="E61" s="38">
        <f t="shared" si="7"/>
        <v>0.9093551467840385</v>
      </c>
      <c r="F61" s="1">
        <v>3.19</v>
      </c>
      <c r="G61" s="38">
        <v>8.03</v>
      </c>
      <c r="H61" s="48">
        <v>67.28</v>
      </c>
      <c r="I61" s="48">
        <v>37.17</v>
      </c>
      <c r="J61" s="40">
        <v>74.8</v>
      </c>
      <c r="K61" s="41">
        <v>7.74</v>
      </c>
      <c r="L61" s="1">
        <f t="shared" si="52"/>
        <v>0.0803</v>
      </c>
      <c r="M61" s="1">
        <v>84.65</v>
      </c>
      <c r="N61" s="1">
        <v>8.98</v>
      </c>
      <c r="O61" s="1">
        <v>0.85</v>
      </c>
      <c r="P61" s="1">
        <v>70.82</v>
      </c>
      <c r="Q61" s="1">
        <v>1560</v>
      </c>
      <c r="R61" s="1">
        <v>2120</v>
      </c>
      <c r="S61" s="1">
        <v>1</v>
      </c>
      <c r="T61" s="1">
        <v>100</v>
      </c>
      <c r="U61" s="37">
        <f t="shared" si="58"/>
        <v>70.82</v>
      </c>
      <c r="V61" s="37">
        <f t="shared" si="59"/>
        <v>1560</v>
      </c>
      <c r="W61" s="37">
        <f t="shared" si="60"/>
        <v>2120</v>
      </c>
      <c r="X61" s="1">
        <f t="shared" si="61"/>
        <v>1</v>
      </c>
      <c r="Y61" s="37">
        <f t="shared" si="62"/>
        <v>100</v>
      </c>
      <c r="Z61" s="48">
        <v>0.344</v>
      </c>
      <c r="AA61" s="50">
        <v>6.73</v>
      </c>
      <c r="AB61" s="50">
        <v>5.5</v>
      </c>
      <c r="AC61" s="50">
        <v>3.46</v>
      </c>
      <c r="AD61" s="1">
        <v>20</v>
      </c>
      <c r="AE61" s="41">
        <v>256.94</v>
      </c>
      <c r="AF61" s="42">
        <v>1</v>
      </c>
      <c r="AG61" s="42">
        <v>1</v>
      </c>
      <c r="AH61" s="42">
        <v>224.26</v>
      </c>
      <c r="AI61" s="58">
        <v>24.083</v>
      </c>
      <c r="AJ61" s="37">
        <f t="shared" si="8"/>
        <v>0.04152306606319811</v>
      </c>
      <c r="AK61" s="58">
        <v>2.36</v>
      </c>
      <c r="AL61" s="77"/>
      <c r="AM61" s="42">
        <f t="shared" si="9"/>
        <v>185.9175236029661</v>
      </c>
      <c r="AN61" s="42">
        <f t="shared" si="10"/>
        <v>108.95611596749036</v>
      </c>
      <c r="AO61" s="42">
        <f t="shared" si="11"/>
        <v>69.34782608695653</v>
      </c>
      <c r="AP61" s="42">
        <f t="shared" si="12"/>
        <v>97.92682926829268</v>
      </c>
      <c r="AQ61" s="42">
        <f t="shared" si="13"/>
        <v>103.66718027734976</v>
      </c>
      <c r="AR61" s="42">
        <f t="shared" si="14"/>
        <v>107.11815561959654</v>
      </c>
      <c r="AS61" s="42">
        <f t="shared" si="15"/>
        <v>100</v>
      </c>
      <c r="AT61" s="42">
        <f t="shared" si="16"/>
        <v>81.47368421052632</v>
      </c>
      <c r="AU61" s="42">
        <f t="shared" si="17"/>
        <v>97.92682926829269</v>
      </c>
      <c r="AV61" s="42">
        <f t="shared" si="18"/>
        <v>92.41266375545852</v>
      </c>
      <c r="AW61" s="42">
        <f t="shared" si="19"/>
        <v>97.60869565217392</v>
      </c>
      <c r="AX61" s="42">
        <f t="shared" si="20"/>
        <v>113.33333333333333</v>
      </c>
      <c r="AY61" s="42">
        <f t="shared" si="21"/>
        <v>113.40272217774218</v>
      </c>
      <c r="AZ61" s="42">
        <f t="shared" si="22"/>
        <v>115.55555555555556</v>
      </c>
      <c r="BA61" s="42">
        <f t="shared" si="23"/>
        <v>120.11331444759207</v>
      </c>
      <c r="BB61" s="42">
        <f t="shared" si="24"/>
        <v>100</v>
      </c>
      <c r="BC61" s="42">
        <f t="shared" si="25"/>
        <v>111.11111111111111</v>
      </c>
      <c r="BD61" s="42">
        <f t="shared" si="26"/>
        <v>113.40272217774218</v>
      </c>
      <c r="BE61" s="42">
        <f t="shared" si="27"/>
        <v>115.55555555555556</v>
      </c>
      <c r="BF61" s="42">
        <f t="shared" si="28"/>
        <v>120.11331444759207</v>
      </c>
      <c r="BG61" s="42">
        <f t="shared" si="29"/>
        <v>100</v>
      </c>
      <c r="BH61" s="42">
        <f t="shared" si="30"/>
        <v>111.11111111111111</v>
      </c>
      <c r="BI61" s="42">
        <f t="shared" si="31"/>
        <v>102.07715133531156</v>
      </c>
      <c r="BJ61" s="42">
        <f t="shared" si="32"/>
        <v>217.09677419354838</v>
      </c>
      <c r="BK61" s="42">
        <f t="shared" si="33"/>
        <v>100</v>
      </c>
      <c r="BL61" s="42">
        <f t="shared" si="34"/>
        <v>133.07692307692307</v>
      </c>
      <c r="BM61" s="42">
        <f t="shared" si="35"/>
        <v>100</v>
      </c>
      <c r="BN61" s="42">
        <f t="shared" si="36"/>
        <v>112.975421008662</v>
      </c>
      <c r="BO61" s="42">
        <f t="shared" si="37"/>
        <v>100</v>
      </c>
      <c r="BP61" s="42">
        <f t="shared" si="38"/>
        <v>100</v>
      </c>
      <c r="BQ61" s="42">
        <f t="shared" si="39"/>
        <v>110.2936113706782</v>
      </c>
      <c r="BR61" s="105">
        <f t="shared" si="40"/>
        <v>0.16270156366599317</v>
      </c>
      <c r="BS61" s="42">
        <f t="shared" si="41"/>
        <v>107.27272727272727</v>
      </c>
    </row>
    <row r="62" spans="1:71" ht="9.75">
      <c r="A62" s="39">
        <v>39052</v>
      </c>
      <c r="B62" s="49">
        <v>3772</v>
      </c>
      <c r="C62" s="37">
        <f t="shared" si="6"/>
        <v>154.4129687244146</v>
      </c>
      <c r="D62" s="88">
        <v>21.9</v>
      </c>
      <c r="E62" s="38">
        <f t="shared" si="7"/>
        <v>0.8965121991157687</v>
      </c>
      <c r="F62" s="1">
        <v>3.19</v>
      </c>
      <c r="G62" s="38">
        <v>8.03</v>
      </c>
      <c r="H62" s="48">
        <v>67.28</v>
      </c>
      <c r="I62" s="48">
        <v>37.17</v>
      </c>
      <c r="J62" s="40">
        <v>74.8</v>
      </c>
      <c r="K62" s="41">
        <v>7.74</v>
      </c>
      <c r="L62" s="1">
        <f t="shared" si="52"/>
        <v>0.0803</v>
      </c>
      <c r="M62" s="1">
        <v>84.65</v>
      </c>
      <c r="N62" s="1">
        <v>8.98</v>
      </c>
      <c r="O62" s="1">
        <v>0.85</v>
      </c>
      <c r="P62" s="1">
        <v>70.82</v>
      </c>
      <c r="Q62" s="1">
        <v>1560</v>
      </c>
      <c r="R62" s="1">
        <v>2120</v>
      </c>
      <c r="S62" s="1">
        <v>1</v>
      </c>
      <c r="T62" s="1">
        <v>100</v>
      </c>
      <c r="U62" s="37">
        <f t="shared" si="58"/>
        <v>70.82</v>
      </c>
      <c r="V62" s="37">
        <f t="shared" si="59"/>
        <v>1560</v>
      </c>
      <c r="W62" s="37">
        <f t="shared" si="60"/>
        <v>2120</v>
      </c>
      <c r="X62" s="1">
        <f t="shared" si="61"/>
        <v>1</v>
      </c>
      <c r="Y62" s="37">
        <f t="shared" si="62"/>
        <v>100</v>
      </c>
      <c r="Z62" s="48">
        <v>0.344</v>
      </c>
      <c r="AA62" s="50">
        <v>6.73</v>
      </c>
      <c r="AB62" s="50">
        <v>5.5</v>
      </c>
      <c r="AC62" s="50">
        <v>3.46</v>
      </c>
      <c r="AD62" s="1">
        <v>20</v>
      </c>
      <c r="AE62" s="41">
        <v>261.44</v>
      </c>
      <c r="AF62" s="42">
        <v>1</v>
      </c>
      <c r="AG62" s="42">
        <v>1</v>
      </c>
      <c r="AH62" s="42">
        <v>225.1</v>
      </c>
      <c r="AI62" s="58">
        <v>24.428</v>
      </c>
      <c r="AJ62" s="37">
        <f t="shared" si="8"/>
        <v>0.040936630096610443</v>
      </c>
      <c r="AK62" s="58">
        <v>2.36</v>
      </c>
      <c r="AL62" s="77"/>
      <c r="AM62" s="42">
        <f t="shared" si="9"/>
        <v>183.29178487515279</v>
      </c>
      <c r="AN62" s="42">
        <f t="shared" si="10"/>
        <v>107.41731377292739</v>
      </c>
      <c r="AO62" s="42">
        <f t="shared" si="11"/>
        <v>69.34782608695653</v>
      </c>
      <c r="AP62" s="42">
        <f t="shared" si="12"/>
        <v>97.92682926829268</v>
      </c>
      <c r="AQ62" s="42">
        <f t="shared" si="13"/>
        <v>103.66718027734976</v>
      </c>
      <c r="AR62" s="42">
        <f t="shared" si="14"/>
        <v>107.11815561959654</v>
      </c>
      <c r="AS62" s="42">
        <f t="shared" si="15"/>
        <v>100</v>
      </c>
      <c r="AT62" s="42">
        <f t="shared" si="16"/>
        <v>81.47368421052632</v>
      </c>
      <c r="AU62" s="42">
        <f t="shared" si="17"/>
        <v>97.92682926829269</v>
      </c>
      <c r="AV62" s="42">
        <f t="shared" si="18"/>
        <v>92.41266375545852</v>
      </c>
      <c r="AW62" s="42">
        <f t="shared" si="19"/>
        <v>97.60869565217392</v>
      </c>
      <c r="AX62" s="42">
        <f t="shared" si="20"/>
        <v>113.33333333333333</v>
      </c>
      <c r="AY62" s="42">
        <f t="shared" si="21"/>
        <v>113.40272217774218</v>
      </c>
      <c r="AZ62" s="42">
        <f t="shared" si="22"/>
        <v>115.55555555555556</v>
      </c>
      <c r="BA62" s="42">
        <f t="shared" si="23"/>
        <v>120.11331444759207</v>
      </c>
      <c r="BB62" s="42">
        <f t="shared" si="24"/>
        <v>100</v>
      </c>
      <c r="BC62" s="42">
        <f t="shared" si="25"/>
        <v>111.11111111111111</v>
      </c>
      <c r="BD62" s="42">
        <f t="shared" si="26"/>
        <v>113.40272217774218</v>
      </c>
      <c r="BE62" s="42">
        <f t="shared" si="27"/>
        <v>115.55555555555556</v>
      </c>
      <c r="BF62" s="42">
        <f t="shared" si="28"/>
        <v>120.11331444759207</v>
      </c>
      <c r="BG62" s="42">
        <f t="shared" si="29"/>
        <v>100</v>
      </c>
      <c r="BH62" s="42">
        <f t="shared" si="30"/>
        <v>111.11111111111111</v>
      </c>
      <c r="BI62" s="42">
        <f t="shared" si="31"/>
        <v>102.07715133531156</v>
      </c>
      <c r="BJ62" s="42">
        <f t="shared" si="32"/>
        <v>217.09677419354838</v>
      </c>
      <c r="BK62" s="42">
        <f t="shared" si="33"/>
        <v>100</v>
      </c>
      <c r="BL62" s="42">
        <f t="shared" si="34"/>
        <v>133.07692307692307</v>
      </c>
      <c r="BM62" s="42">
        <f t="shared" si="35"/>
        <v>100</v>
      </c>
      <c r="BN62" s="42">
        <f t="shared" si="36"/>
        <v>114.95405179615706</v>
      </c>
      <c r="BO62" s="42">
        <f t="shared" si="37"/>
        <v>100</v>
      </c>
      <c r="BP62" s="42">
        <f t="shared" si="38"/>
        <v>100</v>
      </c>
      <c r="BQ62" s="42">
        <f t="shared" si="39"/>
        <v>110.70673289726061</v>
      </c>
      <c r="BR62" s="105">
        <f t="shared" si="40"/>
        <v>0.1604037071298556</v>
      </c>
      <c r="BS62" s="42">
        <f t="shared" si="41"/>
        <v>107.27272727272727</v>
      </c>
    </row>
    <row r="63" spans="1:71" ht="9.75">
      <c r="A63" s="39">
        <v>39083</v>
      </c>
      <c r="B63" s="49">
        <v>3772</v>
      </c>
      <c r="C63" s="37">
        <f t="shared" si="6"/>
        <v>154.50151552387973</v>
      </c>
      <c r="D63" s="88">
        <v>22.4</v>
      </c>
      <c r="E63" s="38">
        <f t="shared" si="7"/>
        <v>0.9175063488162528</v>
      </c>
      <c r="F63" s="1">
        <v>3.19</v>
      </c>
      <c r="G63" s="38">
        <v>8.03</v>
      </c>
      <c r="H63" s="48">
        <v>67.28</v>
      </c>
      <c r="I63" s="48">
        <v>37.17</v>
      </c>
      <c r="J63" s="40">
        <v>74.8</v>
      </c>
      <c r="K63" s="41">
        <v>7.74</v>
      </c>
      <c r="L63" s="1">
        <f t="shared" si="52"/>
        <v>0.0803</v>
      </c>
      <c r="M63" s="1">
        <v>84.65</v>
      </c>
      <c r="N63" s="1">
        <v>8.98</v>
      </c>
      <c r="O63" s="1">
        <v>0.85</v>
      </c>
      <c r="P63" s="1">
        <v>70.82</v>
      </c>
      <c r="Q63" s="1">
        <v>1560</v>
      </c>
      <c r="R63" s="1">
        <v>2120</v>
      </c>
      <c r="S63" s="1">
        <v>1</v>
      </c>
      <c r="T63" s="1">
        <v>110</v>
      </c>
      <c r="U63" s="37">
        <f t="shared" si="58"/>
        <v>70.82</v>
      </c>
      <c r="V63" s="37">
        <f t="shared" si="59"/>
        <v>1560</v>
      </c>
      <c r="W63" s="37">
        <f t="shared" si="60"/>
        <v>2120</v>
      </c>
      <c r="X63" s="1">
        <f t="shared" si="61"/>
        <v>1</v>
      </c>
      <c r="Y63" s="37">
        <f t="shared" si="62"/>
        <v>110</v>
      </c>
      <c r="Z63" s="48">
        <v>0.344</v>
      </c>
      <c r="AA63" s="50">
        <v>6.73</v>
      </c>
      <c r="AB63" s="50">
        <v>5.5</v>
      </c>
      <c r="AC63" s="50">
        <v>3.46</v>
      </c>
      <c r="AD63" s="1">
        <v>20</v>
      </c>
      <c r="AE63" s="41">
        <v>265.94</v>
      </c>
      <c r="AF63" s="42">
        <v>1</v>
      </c>
      <c r="AG63" s="42">
        <v>1</v>
      </c>
      <c r="AH63" s="42">
        <v>229.09</v>
      </c>
      <c r="AI63" s="58">
        <v>24.414</v>
      </c>
      <c r="AJ63" s="37">
        <f t="shared" si="8"/>
        <v>0.04096010485786843</v>
      </c>
      <c r="AK63" s="58">
        <v>2.36</v>
      </c>
      <c r="AL63" s="77"/>
      <c r="AM63" s="42">
        <f t="shared" si="9"/>
        <v>183.3968919853458</v>
      </c>
      <c r="AN63" s="42">
        <f t="shared" si="10"/>
        <v>109.93276773774456</v>
      </c>
      <c r="AO63" s="42">
        <f t="shared" si="11"/>
        <v>69.34782608695653</v>
      </c>
      <c r="AP63" s="42">
        <f t="shared" si="12"/>
        <v>97.92682926829268</v>
      </c>
      <c r="AQ63" s="42">
        <f t="shared" si="13"/>
        <v>103.66718027734976</v>
      </c>
      <c r="AR63" s="42">
        <f t="shared" si="14"/>
        <v>107.11815561959654</v>
      </c>
      <c r="AS63" s="42">
        <f t="shared" si="15"/>
        <v>100</v>
      </c>
      <c r="AT63" s="42">
        <f t="shared" si="16"/>
        <v>81.47368421052632</v>
      </c>
      <c r="AU63" s="42">
        <f t="shared" si="17"/>
        <v>97.92682926829269</v>
      </c>
      <c r="AV63" s="42">
        <f t="shared" si="18"/>
        <v>92.41266375545852</v>
      </c>
      <c r="AW63" s="42">
        <f t="shared" si="19"/>
        <v>97.60869565217392</v>
      </c>
      <c r="AX63" s="42">
        <f t="shared" si="20"/>
        <v>113.33333333333333</v>
      </c>
      <c r="AY63" s="42">
        <f t="shared" si="21"/>
        <v>113.40272217774218</v>
      </c>
      <c r="AZ63" s="42">
        <f t="shared" si="22"/>
        <v>115.55555555555556</v>
      </c>
      <c r="BA63" s="42">
        <f t="shared" si="23"/>
        <v>120.11331444759207</v>
      </c>
      <c r="BB63" s="42">
        <f t="shared" si="24"/>
        <v>100</v>
      </c>
      <c r="BC63" s="42">
        <f t="shared" si="25"/>
        <v>122.22222222222223</v>
      </c>
      <c r="BD63" s="42">
        <f t="shared" si="26"/>
        <v>113.40272217774218</v>
      </c>
      <c r="BE63" s="42">
        <f t="shared" si="27"/>
        <v>115.55555555555556</v>
      </c>
      <c r="BF63" s="42">
        <f t="shared" si="28"/>
        <v>120.11331444759207</v>
      </c>
      <c r="BG63" s="42">
        <f t="shared" si="29"/>
        <v>100</v>
      </c>
      <c r="BH63" s="42">
        <f t="shared" si="30"/>
        <v>122.22222222222223</v>
      </c>
      <c r="BI63" s="42">
        <f t="shared" si="31"/>
        <v>102.07715133531156</v>
      </c>
      <c r="BJ63" s="42">
        <f t="shared" si="32"/>
        <v>217.09677419354838</v>
      </c>
      <c r="BK63" s="42">
        <f t="shared" si="33"/>
        <v>100</v>
      </c>
      <c r="BL63" s="42">
        <f t="shared" si="34"/>
        <v>133.07692307692307</v>
      </c>
      <c r="BM63" s="42">
        <f t="shared" si="35"/>
        <v>100</v>
      </c>
      <c r="BN63" s="42">
        <f t="shared" si="36"/>
        <v>116.93268258365211</v>
      </c>
      <c r="BO63" s="42">
        <f t="shared" si="37"/>
        <v>100</v>
      </c>
      <c r="BP63" s="42">
        <f t="shared" si="38"/>
        <v>100</v>
      </c>
      <c r="BQ63" s="42">
        <f t="shared" si="39"/>
        <v>112.66906014852702</v>
      </c>
      <c r="BR63" s="105">
        <f t="shared" si="40"/>
        <v>0.16049568926714639</v>
      </c>
      <c r="BS63" s="42">
        <f t="shared" si="41"/>
        <v>107.27272727272727</v>
      </c>
    </row>
    <row r="64" spans="1:71" ht="9.75">
      <c r="A64" s="39">
        <v>39114</v>
      </c>
      <c r="B64" s="49">
        <v>3772</v>
      </c>
      <c r="C64" s="37">
        <f t="shared" si="6"/>
        <v>155.17525094619054</v>
      </c>
      <c r="D64" s="88">
        <v>21.9</v>
      </c>
      <c r="E64" s="38">
        <f t="shared" si="7"/>
        <v>0.9009379628105972</v>
      </c>
      <c r="F64" s="1">
        <v>3.19</v>
      </c>
      <c r="G64" s="38">
        <v>8.03</v>
      </c>
      <c r="H64" s="48">
        <v>67.28</v>
      </c>
      <c r="I64" s="48">
        <v>37.17</v>
      </c>
      <c r="J64" s="40">
        <v>74.8</v>
      </c>
      <c r="K64" s="41">
        <v>7.74</v>
      </c>
      <c r="L64" s="1">
        <f aca="true" t="shared" si="63" ref="L64:L110">G64/100</f>
        <v>0.0803</v>
      </c>
      <c r="M64" s="1">
        <v>84.65</v>
      </c>
      <c r="N64" s="1">
        <v>8.98</v>
      </c>
      <c r="O64" s="1">
        <v>0.85</v>
      </c>
      <c r="P64" s="1">
        <v>70.82</v>
      </c>
      <c r="Q64" s="1">
        <v>1560</v>
      </c>
      <c r="R64" s="1">
        <v>2120</v>
      </c>
      <c r="S64" s="1">
        <v>1</v>
      </c>
      <c r="T64" s="1">
        <v>110</v>
      </c>
      <c r="U64" s="37">
        <f t="shared" si="58"/>
        <v>70.82</v>
      </c>
      <c r="V64" s="37">
        <f t="shared" si="59"/>
        <v>1560</v>
      </c>
      <c r="W64" s="37">
        <f t="shared" si="60"/>
        <v>2120</v>
      </c>
      <c r="X64" s="1">
        <f t="shared" si="61"/>
        <v>1</v>
      </c>
      <c r="Y64" s="37">
        <f t="shared" si="62"/>
        <v>110</v>
      </c>
      <c r="Z64" s="48">
        <v>0.344</v>
      </c>
      <c r="AA64" s="50">
        <v>6.73</v>
      </c>
      <c r="AB64" s="50">
        <v>5.5</v>
      </c>
      <c r="AC64" s="50">
        <v>3.46</v>
      </c>
      <c r="AD64" s="1">
        <v>20</v>
      </c>
      <c r="AE64" s="41">
        <v>270.9</v>
      </c>
      <c r="AF64" s="42">
        <v>1</v>
      </c>
      <c r="AG64" s="42">
        <v>1</v>
      </c>
      <c r="AH64" s="42">
        <v>230.49</v>
      </c>
      <c r="AI64" s="58">
        <v>24.308</v>
      </c>
      <c r="AJ64" s="37">
        <f t="shared" si="8"/>
        <v>0.041138719763040975</v>
      </c>
      <c r="AK64" s="58">
        <v>2.36</v>
      </c>
      <c r="AL64" s="77"/>
      <c r="AM64" s="42">
        <f t="shared" si="9"/>
        <v>184.19663159989435</v>
      </c>
      <c r="AN64" s="42">
        <f t="shared" si="10"/>
        <v>107.94759506520776</v>
      </c>
      <c r="AO64" s="42">
        <f t="shared" si="11"/>
        <v>69.34782608695653</v>
      </c>
      <c r="AP64" s="42">
        <f t="shared" si="12"/>
        <v>97.92682926829268</v>
      </c>
      <c r="AQ64" s="42">
        <f t="shared" si="13"/>
        <v>103.66718027734976</v>
      </c>
      <c r="AR64" s="42">
        <f t="shared" si="14"/>
        <v>107.11815561959654</v>
      </c>
      <c r="AS64" s="42">
        <f t="shared" si="15"/>
        <v>100</v>
      </c>
      <c r="AT64" s="42">
        <f t="shared" si="16"/>
        <v>81.47368421052632</v>
      </c>
      <c r="AU64" s="42">
        <f t="shared" si="17"/>
        <v>97.92682926829269</v>
      </c>
      <c r="AV64" s="42">
        <f t="shared" si="18"/>
        <v>92.41266375545852</v>
      </c>
      <c r="AW64" s="42">
        <f t="shared" si="19"/>
        <v>97.60869565217392</v>
      </c>
      <c r="AX64" s="42">
        <f t="shared" si="20"/>
        <v>113.33333333333333</v>
      </c>
      <c r="AY64" s="42">
        <f t="shared" si="21"/>
        <v>113.40272217774218</v>
      </c>
      <c r="AZ64" s="42">
        <f t="shared" si="22"/>
        <v>115.55555555555556</v>
      </c>
      <c r="BA64" s="42">
        <f t="shared" si="23"/>
        <v>120.11331444759207</v>
      </c>
      <c r="BB64" s="42">
        <f t="shared" si="24"/>
        <v>100</v>
      </c>
      <c r="BC64" s="42">
        <f t="shared" si="25"/>
        <v>122.22222222222223</v>
      </c>
      <c r="BD64" s="42">
        <f t="shared" si="26"/>
        <v>113.40272217774218</v>
      </c>
      <c r="BE64" s="42">
        <f t="shared" si="27"/>
        <v>115.55555555555556</v>
      </c>
      <c r="BF64" s="42">
        <f t="shared" si="28"/>
        <v>120.11331444759207</v>
      </c>
      <c r="BG64" s="42">
        <f t="shared" si="29"/>
        <v>100</v>
      </c>
      <c r="BH64" s="42">
        <f t="shared" si="30"/>
        <v>122.22222222222223</v>
      </c>
      <c r="BI64" s="42">
        <f t="shared" si="31"/>
        <v>102.07715133531156</v>
      </c>
      <c r="BJ64" s="42">
        <f t="shared" si="32"/>
        <v>217.09677419354838</v>
      </c>
      <c r="BK64" s="42">
        <f t="shared" si="33"/>
        <v>100</v>
      </c>
      <c r="BL64" s="42">
        <f t="shared" si="34"/>
        <v>133.07692307692307</v>
      </c>
      <c r="BM64" s="42">
        <f t="shared" si="35"/>
        <v>100</v>
      </c>
      <c r="BN64" s="42">
        <f t="shared" si="36"/>
        <v>119.1135734072022</v>
      </c>
      <c r="BO64" s="42">
        <f t="shared" si="37"/>
        <v>100</v>
      </c>
      <c r="BP64" s="42">
        <f t="shared" si="38"/>
        <v>100</v>
      </c>
      <c r="BQ64" s="42">
        <f t="shared" si="39"/>
        <v>113.35759602616436</v>
      </c>
      <c r="BR64" s="105">
        <f t="shared" si="40"/>
        <v>0.16119556350864375</v>
      </c>
      <c r="BS64" s="42">
        <f t="shared" si="41"/>
        <v>107.27272727272727</v>
      </c>
    </row>
    <row r="65" spans="1:71" ht="9.75">
      <c r="A65" s="39">
        <v>39142</v>
      </c>
      <c r="B65" s="49">
        <v>3772</v>
      </c>
      <c r="C65" s="37">
        <f t="shared" si="6"/>
        <v>155.28384998559136</v>
      </c>
      <c r="D65" s="88">
        <v>23.3</v>
      </c>
      <c r="E65" s="38">
        <f t="shared" si="7"/>
        <v>0.9592029969947717</v>
      </c>
      <c r="F65" s="1">
        <v>3.18</v>
      </c>
      <c r="G65" s="38">
        <v>8</v>
      </c>
      <c r="H65" s="100">
        <v>69</v>
      </c>
      <c r="I65" s="48">
        <v>38.19</v>
      </c>
      <c r="J65" s="40">
        <v>74.8</v>
      </c>
      <c r="K65" s="41">
        <v>7.4</v>
      </c>
      <c r="L65" s="1">
        <f t="shared" si="63"/>
        <v>0.08</v>
      </c>
      <c r="M65" s="1">
        <v>84.29</v>
      </c>
      <c r="N65" s="1">
        <v>8.94</v>
      </c>
      <c r="O65" s="1">
        <v>0.85</v>
      </c>
      <c r="P65" s="1">
        <v>74.37</v>
      </c>
      <c r="Q65" s="1">
        <v>1560</v>
      </c>
      <c r="R65" s="1">
        <v>2120</v>
      </c>
      <c r="S65" s="1">
        <v>1</v>
      </c>
      <c r="T65" s="1">
        <v>110</v>
      </c>
      <c r="U65" s="37">
        <f t="shared" si="58"/>
        <v>74.37</v>
      </c>
      <c r="V65" s="37">
        <f aca="true" t="shared" si="64" ref="V65:W69">Q65</f>
        <v>1560</v>
      </c>
      <c r="W65" s="37">
        <f t="shared" si="64"/>
        <v>2120</v>
      </c>
      <c r="X65" s="1">
        <f t="shared" si="61"/>
        <v>1</v>
      </c>
      <c r="Y65" s="37">
        <f t="shared" si="62"/>
        <v>110</v>
      </c>
      <c r="Z65" s="48">
        <v>0.399</v>
      </c>
      <c r="AA65" s="48">
        <v>6.73</v>
      </c>
      <c r="AB65" s="48">
        <v>5.3</v>
      </c>
      <c r="AC65" s="48">
        <v>4</v>
      </c>
      <c r="AD65" s="1">
        <v>20</v>
      </c>
      <c r="AE65" s="41">
        <v>272.79</v>
      </c>
      <c r="AF65" s="42">
        <v>1</v>
      </c>
      <c r="AG65" s="42">
        <v>1</v>
      </c>
      <c r="AH65" s="42">
        <v>232.56</v>
      </c>
      <c r="AI65" s="58">
        <v>24.291</v>
      </c>
      <c r="AJ65" s="37">
        <f t="shared" si="8"/>
        <v>0.04116751060063398</v>
      </c>
      <c r="AK65" s="58">
        <v>2.36</v>
      </c>
      <c r="AL65" s="77"/>
      <c r="AM65" s="42">
        <f t="shared" si="9"/>
        <v>184.3255411852222</v>
      </c>
      <c r="AN65" s="42">
        <f t="shared" si="10"/>
        <v>114.928730921613</v>
      </c>
      <c r="AO65" s="42">
        <f t="shared" si="11"/>
        <v>69.1304347826087</v>
      </c>
      <c r="AP65" s="42">
        <f t="shared" si="12"/>
        <v>97.5609756097561</v>
      </c>
      <c r="AQ65" s="42">
        <f t="shared" si="13"/>
        <v>106.31741140215716</v>
      </c>
      <c r="AR65" s="42">
        <f t="shared" si="14"/>
        <v>110.05763688760806</v>
      </c>
      <c r="AS65" s="42">
        <f t="shared" si="15"/>
        <v>100</v>
      </c>
      <c r="AT65" s="42">
        <f t="shared" si="16"/>
        <v>77.89473684210526</v>
      </c>
      <c r="AU65" s="42">
        <f t="shared" si="17"/>
        <v>97.56097560975611</v>
      </c>
      <c r="AV65" s="42">
        <f t="shared" si="18"/>
        <v>92.01965065502183</v>
      </c>
      <c r="AW65" s="42">
        <f t="shared" si="19"/>
        <v>97.17391304347827</v>
      </c>
      <c r="AX65" s="42">
        <f t="shared" si="20"/>
        <v>113.33333333333333</v>
      </c>
      <c r="AY65" s="42">
        <f t="shared" si="21"/>
        <v>119.08726981585268</v>
      </c>
      <c r="AZ65" s="42">
        <f t="shared" si="22"/>
        <v>115.55555555555556</v>
      </c>
      <c r="BA65" s="42">
        <f t="shared" si="23"/>
        <v>120.11331444759207</v>
      </c>
      <c r="BB65" s="42">
        <f t="shared" si="24"/>
        <v>100</v>
      </c>
      <c r="BC65" s="42">
        <f t="shared" si="25"/>
        <v>122.22222222222223</v>
      </c>
      <c r="BD65" s="42">
        <f t="shared" si="26"/>
        <v>119.08726981585268</v>
      </c>
      <c r="BE65" s="42">
        <f t="shared" si="27"/>
        <v>115.55555555555556</v>
      </c>
      <c r="BF65" s="42">
        <f t="shared" si="28"/>
        <v>120.11331444759207</v>
      </c>
      <c r="BG65" s="42">
        <f t="shared" si="29"/>
        <v>100</v>
      </c>
      <c r="BH65" s="42">
        <f t="shared" si="30"/>
        <v>122.22222222222223</v>
      </c>
      <c r="BI65" s="42">
        <f t="shared" si="31"/>
        <v>118.39762611275965</v>
      </c>
      <c r="BJ65" s="42">
        <f t="shared" si="32"/>
        <v>217.09677419354838</v>
      </c>
      <c r="BK65" s="42">
        <f t="shared" si="33"/>
        <v>96.36363636363636</v>
      </c>
      <c r="BL65" s="42">
        <f t="shared" si="34"/>
        <v>153.84615384615384</v>
      </c>
      <c r="BM65" s="42">
        <f t="shared" si="35"/>
        <v>100</v>
      </c>
      <c r="BN65" s="42">
        <f t="shared" si="36"/>
        <v>119.94459833795015</v>
      </c>
      <c r="BO65" s="42">
        <f t="shared" si="37"/>
        <v>100</v>
      </c>
      <c r="BP65" s="42">
        <f t="shared" si="38"/>
        <v>100</v>
      </c>
      <c r="BQ65" s="42">
        <f t="shared" si="39"/>
        <v>114.37564550238528</v>
      </c>
      <c r="BR65" s="105">
        <f t="shared" si="40"/>
        <v>0.16130837584982555</v>
      </c>
      <c r="BS65" s="42">
        <f t="shared" si="41"/>
        <v>107.27272727272727</v>
      </c>
    </row>
    <row r="66" spans="1:71" ht="9.75">
      <c r="A66" s="39">
        <v>39173</v>
      </c>
      <c r="B66" s="49">
        <v>3772</v>
      </c>
      <c r="C66" s="37">
        <f t="shared" si="6"/>
        <v>156.67705088265836</v>
      </c>
      <c r="D66" s="88">
        <v>23.3</v>
      </c>
      <c r="E66" s="38">
        <f t="shared" si="7"/>
        <v>0.9678089304257529</v>
      </c>
      <c r="F66" s="1">
        <v>3.18</v>
      </c>
      <c r="G66" s="38">
        <v>8</v>
      </c>
      <c r="H66" s="100">
        <v>69</v>
      </c>
      <c r="I66" s="48">
        <v>38.19</v>
      </c>
      <c r="J66" s="40">
        <v>74.8</v>
      </c>
      <c r="K66" s="41">
        <v>7.4</v>
      </c>
      <c r="L66" s="1">
        <f t="shared" si="63"/>
        <v>0.08</v>
      </c>
      <c r="M66" s="1">
        <v>84.29</v>
      </c>
      <c r="N66" s="1">
        <v>8.94</v>
      </c>
      <c r="O66" s="1">
        <v>0.85</v>
      </c>
      <c r="P66" s="1">
        <v>74.37</v>
      </c>
      <c r="Q66" s="1">
        <v>1560</v>
      </c>
      <c r="R66" s="1">
        <v>2120</v>
      </c>
      <c r="S66" s="1">
        <v>1</v>
      </c>
      <c r="T66" s="1">
        <v>110</v>
      </c>
      <c r="U66" s="37">
        <f aca="true" t="shared" si="65" ref="U66:U71">P66</f>
        <v>74.37</v>
      </c>
      <c r="V66" s="37">
        <f t="shared" si="64"/>
        <v>1560</v>
      </c>
      <c r="W66" s="37">
        <f t="shared" si="64"/>
        <v>2120</v>
      </c>
      <c r="X66" s="1">
        <f aca="true" t="shared" si="66" ref="X66:Y68">S66</f>
        <v>1</v>
      </c>
      <c r="Y66" s="37">
        <f t="shared" si="66"/>
        <v>110</v>
      </c>
      <c r="Z66" s="1">
        <v>0.527</v>
      </c>
      <c r="AA66" s="48">
        <v>6.73</v>
      </c>
      <c r="AB66" s="48">
        <v>5.3</v>
      </c>
      <c r="AC66" s="48">
        <v>4</v>
      </c>
      <c r="AD66" s="1">
        <v>20</v>
      </c>
      <c r="AE66" s="41">
        <v>271.88</v>
      </c>
      <c r="AF66" s="42">
        <v>1</v>
      </c>
      <c r="AG66" s="42">
        <v>1</v>
      </c>
      <c r="AH66" s="42">
        <v>235.4</v>
      </c>
      <c r="AI66" s="58">
        <v>24.075</v>
      </c>
      <c r="AJ66" s="37">
        <f t="shared" si="8"/>
        <v>0.04153686396677051</v>
      </c>
      <c r="AK66" s="58">
        <v>2.36</v>
      </c>
      <c r="AL66" s="77"/>
      <c r="AM66" s="42">
        <f t="shared" si="9"/>
        <v>185.9793030500616</v>
      </c>
      <c r="AN66" s="42">
        <f t="shared" si="10"/>
        <v>115.95986719904056</v>
      </c>
      <c r="AO66" s="42">
        <f t="shared" si="11"/>
        <v>69.1304347826087</v>
      </c>
      <c r="AP66" s="42">
        <f t="shared" si="12"/>
        <v>97.5609756097561</v>
      </c>
      <c r="AQ66" s="42">
        <f t="shared" si="13"/>
        <v>106.31741140215716</v>
      </c>
      <c r="AR66" s="42">
        <f t="shared" si="14"/>
        <v>110.05763688760806</v>
      </c>
      <c r="AS66" s="42">
        <f t="shared" si="15"/>
        <v>100</v>
      </c>
      <c r="AT66" s="42">
        <f t="shared" si="16"/>
        <v>77.89473684210526</v>
      </c>
      <c r="AU66" s="42">
        <f t="shared" si="17"/>
        <v>97.56097560975611</v>
      </c>
      <c r="AV66" s="42">
        <f t="shared" si="18"/>
        <v>92.01965065502183</v>
      </c>
      <c r="AW66" s="42">
        <f t="shared" si="19"/>
        <v>97.17391304347827</v>
      </c>
      <c r="AX66" s="42">
        <f t="shared" si="20"/>
        <v>113.33333333333333</v>
      </c>
      <c r="AY66" s="42">
        <f t="shared" si="21"/>
        <v>119.08726981585268</v>
      </c>
      <c r="AZ66" s="42">
        <f t="shared" si="22"/>
        <v>115.55555555555556</v>
      </c>
      <c r="BA66" s="42">
        <f t="shared" si="23"/>
        <v>120.11331444759207</v>
      </c>
      <c r="BB66" s="42">
        <f t="shared" si="24"/>
        <v>100</v>
      </c>
      <c r="BC66" s="42">
        <f t="shared" si="25"/>
        <v>122.22222222222223</v>
      </c>
      <c r="BD66" s="42">
        <f t="shared" si="26"/>
        <v>119.08726981585268</v>
      </c>
      <c r="BE66" s="42">
        <f t="shared" si="27"/>
        <v>115.55555555555556</v>
      </c>
      <c r="BF66" s="42">
        <f t="shared" si="28"/>
        <v>120.11331444759207</v>
      </c>
      <c r="BG66" s="42">
        <f t="shared" si="29"/>
        <v>100</v>
      </c>
      <c r="BH66" s="42">
        <f t="shared" si="30"/>
        <v>122.22222222222223</v>
      </c>
      <c r="BI66" s="42">
        <f t="shared" si="31"/>
        <v>156.37982195845697</v>
      </c>
      <c r="BJ66" s="42">
        <f t="shared" si="32"/>
        <v>217.09677419354838</v>
      </c>
      <c r="BK66" s="42">
        <f t="shared" si="33"/>
        <v>96.36363636363636</v>
      </c>
      <c r="BL66" s="42">
        <f t="shared" si="34"/>
        <v>153.84615384615384</v>
      </c>
      <c r="BM66" s="42">
        <f t="shared" si="35"/>
        <v>100</v>
      </c>
      <c r="BN66" s="42">
        <f t="shared" si="36"/>
        <v>119.54447522314558</v>
      </c>
      <c r="BO66" s="42">
        <f t="shared" si="37"/>
        <v>100</v>
      </c>
      <c r="BP66" s="42">
        <f t="shared" si="38"/>
        <v>100</v>
      </c>
      <c r="BQ66" s="42">
        <f t="shared" si="39"/>
        <v>115.77238971130673</v>
      </c>
      <c r="BR66" s="105">
        <f t="shared" si="40"/>
        <v>0.16275562856773051</v>
      </c>
      <c r="BS66" s="42">
        <f t="shared" si="41"/>
        <v>107.27272727272727</v>
      </c>
    </row>
    <row r="67" spans="1:71" ht="9.75">
      <c r="A67" s="39">
        <v>39203</v>
      </c>
      <c r="B67" s="49">
        <v>3772</v>
      </c>
      <c r="C67" s="37">
        <f t="shared" si="6"/>
        <v>157.323990657324</v>
      </c>
      <c r="D67" s="88">
        <v>23.3</v>
      </c>
      <c r="E67" s="38">
        <f t="shared" si="7"/>
        <v>0.9718051384718052</v>
      </c>
      <c r="F67" s="1">
        <v>3.18</v>
      </c>
      <c r="G67" s="38">
        <v>8</v>
      </c>
      <c r="H67" s="100">
        <v>69</v>
      </c>
      <c r="I67" s="48">
        <v>38.19</v>
      </c>
      <c r="J67" s="40">
        <v>74.8</v>
      </c>
      <c r="K67" s="41">
        <v>7.4</v>
      </c>
      <c r="L67" s="1">
        <f t="shared" si="63"/>
        <v>0.08</v>
      </c>
      <c r="M67" s="1">
        <v>84.29</v>
      </c>
      <c r="N67" s="1">
        <v>8.94</v>
      </c>
      <c r="O67" s="1">
        <v>0.85</v>
      </c>
      <c r="P67" s="1">
        <v>74.37</v>
      </c>
      <c r="Q67" s="1">
        <v>1560</v>
      </c>
      <c r="R67" s="1">
        <v>2120</v>
      </c>
      <c r="S67" s="1">
        <v>1</v>
      </c>
      <c r="T67" s="1">
        <v>110</v>
      </c>
      <c r="U67" s="37">
        <f t="shared" si="65"/>
        <v>74.37</v>
      </c>
      <c r="V67" s="37">
        <f t="shared" si="64"/>
        <v>1560</v>
      </c>
      <c r="W67" s="37">
        <f t="shared" si="64"/>
        <v>2120</v>
      </c>
      <c r="X67" s="1">
        <f t="shared" si="66"/>
        <v>1</v>
      </c>
      <c r="Y67" s="37">
        <f t="shared" si="66"/>
        <v>110</v>
      </c>
      <c r="Z67" s="1">
        <v>0.527</v>
      </c>
      <c r="AA67" s="48">
        <v>6.73</v>
      </c>
      <c r="AB67" s="48">
        <v>5.3</v>
      </c>
      <c r="AC67" s="48">
        <v>4</v>
      </c>
      <c r="AD67" s="1">
        <v>20</v>
      </c>
      <c r="AE67" s="41">
        <v>273.02</v>
      </c>
      <c r="AF67" s="42">
        <v>1</v>
      </c>
      <c r="AG67" s="42">
        <v>1</v>
      </c>
      <c r="AH67" s="42">
        <v>237.19</v>
      </c>
      <c r="AI67" s="58">
        <v>23.976</v>
      </c>
      <c r="AJ67" s="37">
        <f t="shared" si="8"/>
        <v>0.04170837504170838</v>
      </c>
      <c r="AK67" s="58">
        <v>2.36</v>
      </c>
      <c r="AL67" s="77"/>
      <c r="AM67" s="42">
        <f t="shared" si="9"/>
        <v>186.74723560770073</v>
      </c>
      <c r="AN67" s="42">
        <f t="shared" si="10"/>
        <v>116.43868046450207</v>
      </c>
      <c r="AO67" s="42">
        <f t="shared" si="11"/>
        <v>69.1304347826087</v>
      </c>
      <c r="AP67" s="42">
        <f t="shared" si="12"/>
        <v>97.5609756097561</v>
      </c>
      <c r="AQ67" s="42">
        <f t="shared" si="13"/>
        <v>106.31741140215716</v>
      </c>
      <c r="AR67" s="42">
        <f t="shared" si="14"/>
        <v>110.05763688760806</v>
      </c>
      <c r="AS67" s="42">
        <f t="shared" si="15"/>
        <v>100</v>
      </c>
      <c r="AT67" s="42">
        <f t="shared" si="16"/>
        <v>77.89473684210526</v>
      </c>
      <c r="AU67" s="42">
        <f t="shared" si="17"/>
        <v>97.56097560975611</v>
      </c>
      <c r="AV67" s="42">
        <f t="shared" si="18"/>
        <v>92.01965065502183</v>
      </c>
      <c r="AW67" s="42">
        <f t="shared" si="19"/>
        <v>97.17391304347827</v>
      </c>
      <c r="AX67" s="42">
        <f t="shared" si="20"/>
        <v>113.33333333333333</v>
      </c>
      <c r="AY67" s="42">
        <f t="shared" si="21"/>
        <v>119.08726981585268</v>
      </c>
      <c r="AZ67" s="42">
        <f t="shared" si="22"/>
        <v>115.55555555555556</v>
      </c>
      <c r="BA67" s="42">
        <f t="shared" si="23"/>
        <v>120.11331444759207</v>
      </c>
      <c r="BB67" s="42">
        <f t="shared" si="24"/>
        <v>100</v>
      </c>
      <c r="BC67" s="42">
        <f t="shared" si="25"/>
        <v>122.22222222222223</v>
      </c>
      <c r="BD67" s="42">
        <f t="shared" si="26"/>
        <v>119.08726981585268</v>
      </c>
      <c r="BE67" s="42">
        <f t="shared" si="27"/>
        <v>115.55555555555556</v>
      </c>
      <c r="BF67" s="42">
        <f t="shared" si="28"/>
        <v>120.11331444759207</v>
      </c>
      <c r="BG67" s="42">
        <f t="shared" si="29"/>
        <v>100</v>
      </c>
      <c r="BH67" s="42">
        <f t="shared" si="30"/>
        <v>122.22222222222223</v>
      </c>
      <c r="BI67" s="42">
        <f t="shared" si="31"/>
        <v>156.37982195845697</v>
      </c>
      <c r="BJ67" s="42">
        <f t="shared" si="32"/>
        <v>217.09677419354838</v>
      </c>
      <c r="BK67" s="42">
        <f t="shared" si="33"/>
        <v>96.36363636363636</v>
      </c>
      <c r="BL67" s="42">
        <f t="shared" si="34"/>
        <v>153.84615384615384</v>
      </c>
      <c r="BM67" s="42">
        <f t="shared" si="35"/>
        <v>100</v>
      </c>
      <c r="BN67" s="42">
        <f t="shared" si="36"/>
        <v>120.04572835597766</v>
      </c>
      <c r="BO67" s="42">
        <f t="shared" si="37"/>
        <v>100</v>
      </c>
      <c r="BP67" s="42">
        <f t="shared" si="38"/>
        <v>100</v>
      </c>
      <c r="BQ67" s="42">
        <f t="shared" si="39"/>
        <v>116.65273201200019</v>
      </c>
      <c r="BR67" s="105">
        <f t="shared" si="40"/>
        <v>0.1634276675745793</v>
      </c>
      <c r="BS67" s="42">
        <f t="shared" si="41"/>
        <v>107.27272727272727</v>
      </c>
    </row>
    <row r="68" spans="1:71" ht="9.75">
      <c r="A68" s="39">
        <v>39234</v>
      </c>
      <c r="B68" s="1">
        <v>4105</v>
      </c>
      <c r="C68" s="37">
        <f>B68/AI68</f>
        <v>171.73576538509812</v>
      </c>
      <c r="D68" s="88">
        <v>23.3</v>
      </c>
      <c r="E68" s="38">
        <f aca="true" t="shared" si="67" ref="E68:E111">D68/AI68</f>
        <v>0.9747730410408736</v>
      </c>
      <c r="F68" s="1">
        <v>3.18</v>
      </c>
      <c r="G68" s="38">
        <v>8</v>
      </c>
      <c r="H68" s="100">
        <v>69</v>
      </c>
      <c r="I68" s="48">
        <v>38.19</v>
      </c>
      <c r="J68" s="40">
        <v>74.8</v>
      </c>
      <c r="K68" s="41">
        <v>7.4</v>
      </c>
      <c r="L68" s="1">
        <f t="shared" si="63"/>
        <v>0.08</v>
      </c>
      <c r="M68" s="1">
        <v>84.29</v>
      </c>
      <c r="N68" s="1">
        <v>8.94</v>
      </c>
      <c r="O68" s="1">
        <v>0.85</v>
      </c>
      <c r="P68" s="1">
        <v>74.37</v>
      </c>
      <c r="Q68" s="1">
        <v>1560</v>
      </c>
      <c r="R68" s="1">
        <v>2120</v>
      </c>
      <c r="S68" s="1">
        <v>1</v>
      </c>
      <c r="T68" s="1">
        <v>110</v>
      </c>
      <c r="U68" s="37">
        <f t="shared" si="65"/>
        <v>74.37</v>
      </c>
      <c r="V68" s="37">
        <f t="shared" si="64"/>
        <v>1560</v>
      </c>
      <c r="W68" s="37">
        <f t="shared" si="64"/>
        <v>2120</v>
      </c>
      <c r="X68" s="1">
        <f t="shared" si="66"/>
        <v>1</v>
      </c>
      <c r="Y68" s="37">
        <f t="shared" si="66"/>
        <v>110</v>
      </c>
      <c r="Z68" s="1">
        <v>0.527</v>
      </c>
      <c r="AA68" s="48">
        <v>6.73</v>
      </c>
      <c r="AB68" s="48">
        <v>5.3</v>
      </c>
      <c r="AC68" s="48">
        <v>4</v>
      </c>
      <c r="AD68" s="1">
        <v>20</v>
      </c>
      <c r="AE68" s="41">
        <v>274.45</v>
      </c>
      <c r="AF68" s="42">
        <v>1</v>
      </c>
      <c r="AG68" s="42">
        <v>1</v>
      </c>
      <c r="AH68" s="42">
        <v>237.51</v>
      </c>
      <c r="AI68" s="58">
        <v>23.903</v>
      </c>
      <c r="AJ68" s="37">
        <f aca="true" t="shared" si="68" ref="AJ68:AJ112">1/AI68</f>
        <v>0.041835752834372256</v>
      </c>
      <c r="AK68" s="58">
        <v>2.36</v>
      </c>
      <c r="AL68" s="77"/>
      <c r="AM68" s="42">
        <f aca="true" t="shared" si="69" ref="AM68:AM74">+((B68/AI68)*100)/($B$41/$AI$41)</f>
        <v>203.85434736712043</v>
      </c>
      <c r="AN68" s="42">
        <f aca="true" t="shared" si="70" ref="AN68:AN74">+((D68/AI68)*100)/($D$41/$AI$41)</f>
        <v>116.79428535401001</v>
      </c>
      <c r="AO68" s="42">
        <f aca="true" t="shared" si="71" ref="AO68:AX70">+(F68*100)/F$41</f>
        <v>69.1304347826087</v>
      </c>
      <c r="AP68" s="42">
        <f t="shared" si="71"/>
        <v>97.5609756097561</v>
      </c>
      <c r="AQ68" s="42">
        <f t="shared" si="71"/>
        <v>106.31741140215716</v>
      </c>
      <c r="AR68" s="42">
        <f t="shared" si="71"/>
        <v>110.05763688760806</v>
      </c>
      <c r="AS68" s="42">
        <f t="shared" si="71"/>
        <v>100</v>
      </c>
      <c r="AT68" s="42">
        <f t="shared" si="71"/>
        <v>77.89473684210526</v>
      </c>
      <c r="AU68" s="42">
        <f t="shared" si="71"/>
        <v>97.56097560975611</v>
      </c>
      <c r="AV68" s="42">
        <f t="shared" si="71"/>
        <v>92.01965065502183</v>
      </c>
      <c r="AW68" s="42">
        <f t="shared" si="71"/>
        <v>97.17391304347827</v>
      </c>
      <c r="AX68" s="42">
        <f t="shared" si="71"/>
        <v>113.33333333333333</v>
      </c>
      <c r="AY68" s="42">
        <f aca="true" t="shared" si="72" ref="AY68:BH70">+(P68*100)/P$41</f>
        <v>119.08726981585268</v>
      </c>
      <c r="AZ68" s="42">
        <f t="shared" si="72"/>
        <v>115.55555555555556</v>
      </c>
      <c r="BA68" s="42">
        <f t="shared" si="72"/>
        <v>120.11331444759207</v>
      </c>
      <c r="BB68" s="42">
        <f t="shared" si="72"/>
        <v>100</v>
      </c>
      <c r="BC68" s="42">
        <f t="shared" si="72"/>
        <v>122.22222222222223</v>
      </c>
      <c r="BD68" s="42">
        <f t="shared" si="72"/>
        <v>119.08726981585268</v>
      </c>
      <c r="BE68" s="42">
        <f t="shared" si="72"/>
        <v>115.55555555555556</v>
      </c>
      <c r="BF68" s="42">
        <f t="shared" si="72"/>
        <v>120.11331444759207</v>
      </c>
      <c r="BG68" s="42">
        <f t="shared" si="72"/>
        <v>100</v>
      </c>
      <c r="BH68" s="42">
        <f t="shared" si="72"/>
        <v>122.22222222222223</v>
      </c>
      <c r="BI68" s="42">
        <f aca="true" t="shared" si="73" ref="BI68:BQ70">+(Z68*100)/Z$41</f>
        <v>156.37982195845697</v>
      </c>
      <c r="BJ68" s="42">
        <f t="shared" si="73"/>
        <v>217.09677419354838</v>
      </c>
      <c r="BK68" s="42">
        <f t="shared" si="73"/>
        <v>96.36363636363636</v>
      </c>
      <c r="BL68" s="42">
        <f t="shared" si="73"/>
        <v>153.84615384615384</v>
      </c>
      <c r="BM68" s="42">
        <f t="shared" si="73"/>
        <v>100</v>
      </c>
      <c r="BN68" s="42">
        <f t="shared" si="73"/>
        <v>120.67449325067054</v>
      </c>
      <c r="BO68" s="42">
        <f t="shared" si="73"/>
        <v>100</v>
      </c>
      <c r="BP68" s="42">
        <f t="shared" si="73"/>
        <v>100</v>
      </c>
      <c r="BQ68" s="42">
        <f t="shared" si="73"/>
        <v>116.81011164117444</v>
      </c>
      <c r="BR68" s="105">
        <f aca="true" t="shared" si="74" ref="BR68:BR80">+(AJ68*100)/AI$41</f>
        <v>0.16392677729858648</v>
      </c>
      <c r="BS68" s="42">
        <f aca="true" t="shared" si="75" ref="BS68:BS74">+(AK68*100)/AK$41</f>
        <v>107.27272727272727</v>
      </c>
    </row>
    <row r="69" spans="1:71" ht="11.25">
      <c r="A69" s="39">
        <v>39264</v>
      </c>
      <c r="B69" s="102">
        <v>4106</v>
      </c>
      <c r="C69" s="37">
        <f aca="true" t="shared" si="76" ref="C69:C111">B69/AI69</f>
        <v>172.58627211970912</v>
      </c>
      <c r="D69" s="99">
        <v>23.9</v>
      </c>
      <c r="E69" s="44">
        <f t="shared" si="67"/>
        <v>1.0045815644571476</v>
      </c>
      <c r="F69" s="45">
        <v>3.46</v>
      </c>
      <c r="G69" s="45">
        <v>8.98</v>
      </c>
      <c r="H69" s="48">
        <v>76.9</v>
      </c>
      <c r="I69" s="45">
        <v>42.1</v>
      </c>
      <c r="J69" s="40">
        <v>74.8</v>
      </c>
      <c r="K69" s="45">
        <v>7.7</v>
      </c>
      <c r="L69" s="45">
        <f t="shared" si="63"/>
        <v>0.0898</v>
      </c>
      <c r="M69" s="45">
        <v>102.22</v>
      </c>
      <c r="N69" s="45">
        <v>10.34</v>
      </c>
      <c r="O69" s="1">
        <v>0.85</v>
      </c>
      <c r="P69" s="45">
        <v>70</v>
      </c>
      <c r="Q69" s="1">
        <v>1720</v>
      </c>
      <c r="R69" s="1">
        <v>2360</v>
      </c>
      <c r="S69" s="1">
        <v>1</v>
      </c>
      <c r="T69" s="1">
        <v>110</v>
      </c>
      <c r="U69" s="37">
        <f t="shared" si="65"/>
        <v>70</v>
      </c>
      <c r="V69" s="37">
        <f t="shared" si="64"/>
        <v>1720</v>
      </c>
      <c r="W69" s="37">
        <f t="shared" si="64"/>
        <v>2360</v>
      </c>
      <c r="X69" s="1">
        <f aca="true" t="shared" si="77" ref="X69:Y71">S69</f>
        <v>1</v>
      </c>
      <c r="Y69" s="37">
        <f t="shared" si="77"/>
        <v>110</v>
      </c>
      <c r="Z69" s="46">
        <v>0.499</v>
      </c>
      <c r="AA69" s="48">
        <v>6.73</v>
      </c>
      <c r="AB69" s="48">
        <v>5.3</v>
      </c>
      <c r="AC69" s="48">
        <v>4</v>
      </c>
      <c r="AD69" s="1">
        <v>20</v>
      </c>
      <c r="AE69" s="41">
        <v>270.31</v>
      </c>
      <c r="AF69" s="42">
        <v>1</v>
      </c>
      <c r="AG69" s="42">
        <v>1</v>
      </c>
      <c r="AH69" s="42">
        <v>239.47</v>
      </c>
      <c r="AI69" s="103">
        <v>23.791</v>
      </c>
      <c r="AJ69" s="37">
        <f t="shared" si="68"/>
        <v>0.04203270144172166</v>
      </c>
      <c r="AK69" s="58">
        <v>2.36</v>
      </c>
      <c r="AL69" s="78"/>
      <c r="AM69" s="42">
        <f t="shared" si="69"/>
        <v>204.86391864033007</v>
      </c>
      <c r="AN69" s="42">
        <f t="shared" si="70"/>
        <v>120.36585026530923</v>
      </c>
      <c r="AO69" s="42">
        <f t="shared" si="71"/>
        <v>75.21739130434783</v>
      </c>
      <c r="AP69" s="42">
        <f t="shared" si="71"/>
        <v>109.51219512195122</v>
      </c>
      <c r="AQ69" s="42">
        <f t="shared" si="71"/>
        <v>118.48998459167952</v>
      </c>
      <c r="AR69" s="42">
        <f t="shared" si="71"/>
        <v>121.32564841498558</v>
      </c>
      <c r="AS69" s="42">
        <f t="shared" si="71"/>
        <v>100</v>
      </c>
      <c r="AT69" s="42">
        <f t="shared" si="71"/>
        <v>81.05263157894737</v>
      </c>
      <c r="AU69" s="42">
        <f t="shared" si="71"/>
        <v>109.51219512195124</v>
      </c>
      <c r="AV69" s="42">
        <f t="shared" si="71"/>
        <v>111.5938864628821</v>
      </c>
      <c r="AW69" s="42">
        <f t="shared" si="71"/>
        <v>112.3913043478261</v>
      </c>
      <c r="AX69" s="42">
        <f t="shared" si="71"/>
        <v>113.33333333333333</v>
      </c>
      <c r="AY69" s="42">
        <f t="shared" si="72"/>
        <v>112.0896717373899</v>
      </c>
      <c r="AZ69" s="42">
        <f t="shared" si="72"/>
        <v>127.4074074074074</v>
      </c>
      <c r="BA69" s="42">
        <f t="shared" si="72"/>
        <v>133.71104815864024</v>
      </c>
      <c r="BB69" s="42">
        <f t="shared" si="72"/>
        <v>100</v>
      </c>
      <c r="BC69" s="42">
        <f t="shared" si="72"/>
        <v>122.22222222222223</v>
      </c>
      <c r="BD69" s="42">
        <f t="shared" si="72"/>
        <v>112.0896717373899</v>
      </c>
      <c r="BE69" s="42">
        <f t="shared" si="72"/>
        <v>127.4074074074074</v>
      </c>
      <c r="BF69" s="42">
        <f t="shared" si="72"/>
        <v>133.71104815864024</v>
      </c>
      <c r="BG69" s="42">
        <f t="shared" si="72"/>
        <v>100</v>
      </c>
      <c r="BH69" s="42">
        <f t="shared" si="72"/>
        <v>122.22222222222223</v>
      </c>
      <c r="BI69" s="42">
        <f t="shared" si="73"/>
        <v>148.07121661721067</v>
      </c>
      <c r="BJ69" s="42">
        <f t="shared" si="73"/>
        <v>217.09677419354838</v>
      </c>
      <c r="BK69" s="42">
        <f t="shared" si="73"/>
        <v>96.36363636363636</v>
      </c>
      <c r="BL69" s="42">
        <f t="shared" si="73"/>
        <v>153.84615384615384</v>
      </c>
      <c r="BM69" s="42">
        <f t="shared" si="73"/>
        <v>100</v>
      </c>
      <c r="BN69" s="42">
        <f t="shared" si="73"/>
        <v>118.85415292617509</v>
      </c>
      <c r="BO69" s="42">
        <f t="shared" si="73"/>
        <v>100</v>
      </c>
      <c r="BP69" s="42">
        <f t="shared" si="73"/>
        <v>100</v>
      </c>
      <c r="BQ69" s="42">
        <f t="shared" si="73"/>
        <v>117.77406186986671</v>
      </c>
      <c r="BR69" s="105">
        <f t="shared" si="74"/>
        <v>0.16469848925089792</v>
      </c>
      <c r="BS69" s="42">
        <f t="shared" si="75"/>
        <v>107.27272727272727</v>
      </c>
    </row>
    <row r="70" spans="1:71" ht="11.25">
      <c r="A70" s="39">
        <v>39295</v>
      </c>
      <c r="B70" s="1">
        <v>4106</v>
      </c>
      <c r="C70" s="37">
        <f t="shared" si="76"/>
        <v>173.90936044049133</v>
      </c>
      <c r="D70" s="43">
        <v>26.6</v>
      </c>
      <c r="E70" s="43">
        <f t="shared" si="67"/>
        <v>1.1266412537060568</v>
      </c>
      <c r="F70" s="45">
        <v>3.46</v>
      </c>
      <c r="G70" s="45">
        <v>8.98</v>
      </c>
      <c r="H70" s="48">
        <v>76.9</v>
      </c>
      <c r="I70" s="45">
        <v>42.1</v>
      </c>
      <c r="J70" s="40">
        <v>74.8</v>
      </c>
      <c r="K70" s="45">
        <v>7.7</v>
      </c>
      <c r="L70" s="45">
        <f t="shared" si="63"/>
        <v>0.0898</v>
      </c>
      <c r="M70" s="45">
        <v>102.22</v>
      </c>
      <c r="N70" s="45">
        <v>10.34</v>
      </c>
      <c r="O70" s="1">
        <v>0.85</v>
      </c>
      <c r="P70" s="45">
        <v>70</v>
      </c>
      <c r="Q70" s="1">
        <v>1720</v>
      </c>
      <c r="R70" s="1">
        <v>2360</v>
      </c>
      <c r="S70" s="1">
        <v>1</v>
      </c>
      <c r="T70" s="1">
        <v>110</v>
      </c>
      <c r="U70" s="37">
        <f t="shared" si="65"/>
        <v>70</v>
      </c>
      <c r="V70" s="37">
        <f>Q70</f>
        <v>1720</v>
      </c>
      <c r="W70" s="37">
        <f>R70</f>
        <v>2360</v>
      </c>
      <c r="X70" s="1">
        <f t="shared" si="77"/>
        <v>1</v>
      </c>
      <c r="Y70" s="37">
        <f t="shared" si="77"/>
        <v>110</v>
      </c>
      <c r="Z70" s="46">
        <v>0.499</v>
      </c>
      <c r="AA70" s="48">
        <v>6.73</v>
      </c>
      <c r="AB70" s="48">
        <v>5.3</v>
      </c>
      <c r="AC70" s="48">
        <v>4</v>
      </c>
      <c r="AD70" s="1">
        <v>20</v>
      </c>
      <c r="AE70" s="41">
        <v>263.55</v>
      </c>
      <c r="AF70" s="42">
        <v>1</v>
      </c>
      <c r="AG70" s="42">
        <v>1</v>
      </c>
      <c r="AH70" s="42">
        <v>243.61</v>
      </c>
      <c r="AI70" s="104">
        <v>23.61</v>
      </c>
      <c r="AJ70" s="37">
        <f t="shared" si="68"/>
        <v>0.042354934349851756</v>
      </c>
      <c r="AK70" s="58">
        <v>2.36</v>
      </c>
      <c r="AL70" s="77"/>
      <c r="AM70" s="42">
        <f t="shared" si="69"/>
        <v>206.43445524659438</v>
      </c>
      <c r="AN70" s="42">
        <f t="shared" si="70"/>
        <v>134.99066401799192</v>
      </c>
      <c r="AO70" s="42">
        <f t="shared" si="71"/>
        <v>75.21739130434783</v>
      </c>
      <c r="AP70" s="42">
        <f t="shared" si="71"/>
        <v>109.51219512195122</v>
      </c>
      <c r="AQ70" s="42">
        <f t="shared" si="71"/>
        <v>118.48998459167952</v>
      </c>
      <c r="AR70" s="42">
        <f t="shared" si="71"/>
        <v>121.32564841498558</v>
      </c>
      <c r="AS70" s="42">
        <f t="shared" si="71"/>
        <v>100</v>
      </c>
      <c r="AT70" s="42">
        <f t="shared" si="71"/>
        <v>81.05263157894737</v>
      </c>
      <c r="AU70" s="42">
        <f t="shared" si="71"/>
        <v>109.51219512195124</v>
      </c>
      <c r="AV70" s="42">
        <f t="shared" si="71"/>
        <v>111.5938864628821</v>
      </c>
      <c r="AW70" s="42">
        <f t="shared" si="71"/>
        <v>112.3913043478261</v>
      </c>
      <c r="AX70" s="42">
        <f t="shared" si="71"/>
        <v>113.33333333333333</v>
      </c>
      <c r="AY70" s="42">
        <f t="shared" si="72"/>
        <v>112.0896717373899</v>
      </c>
      <c r="AZ70" s="42">
        <f t="shared" si="72"/>
        <v>127.4074074074074</v>
      </c>
      <c r="BA70" s="42">
        <f t="shared" si="72"/>
        <v>133.71104815864024</v>
      </c>
      <c r="BB70" s="42">
        <f t="shared" si="72"/>
        <v>100</v>
      </c>
      <c r="BC70" s="42">
        <f t="shared" si="72"/>
        <v>122.22222222222223</v>
      </c>
      <c r="BD70" s="42">
        <f t="shared" si="72"/>
        <v>112.0896717373899</v>
      </c>
      <c r="BE70" s="42">
        <f t="shared" si="72"/>
        <v>127.4074074074074</v>
      </c>
      <c r="BF70" s="42">
        <f t="shared" si="72"/>
        <v>133.71104815864024</v>
      </c>
      <c r="BG70" s="42">
        <f t="shared" si="72"/>
        <v>100</v>
      </c>
      <c r="BH70" s="42">
        <f t="shared" si="72"/>
        <v>122.22222222222223</v>
      </c>
      <c r="BI70" s="42">
        <f t="shared" si="73"/>
        <v>148.07121661721067</v>
      </c>
      <c r="BJ70" s="42">
        <f t="shared" si="73"/>
        <v>217.09677419354838</v>
      </c>
      <c r="BK70" s="42">
        <f t="shared" si="73"/>
        <v>96.36363636363636</v>
      </c>
      <c r="BL70" s="42">
        <f t="shared" si="73"/>
        <v>153.84615384615384</v>
      </c>
      <c r="BM70" s="42">
        <f t="shared" si="73"/>
        <v>100</v>
      </c>
      <c r="BN70" s="42">
        <f t="shared" si="73"/>
        <v>115.88180978762696</v>
      </c>
      <c r="BO70" s="42">
        <f t="shared" si="73"/>
        <v>100</v>
      </c>
      <c r="BP70" s="42">
        <f t="shared" si="73"/>
        <v>100</v>
      </c>
      <c r="BQ70" s="42">
        <f t="shared" si="73"/>
        <v>119.81016082230856</v>
      </c>
      <c r="BR70" s="105">
        <f t="shared" si="74"/>
        <v>0.16596110791055113</v>
      </c>
      <c r="BS70" s="42">
        <f t="shared" si="75"/>
        <v>107.27272727272727</v>
      </c>
    </row>
    <row r="71" spans="1:71" ht="11.25">
      <c r="A71" s="39">
        <v>39326</v>
      </c>
      <c r="B71" s="1">
        <v>4106</v>
      </c>
      <c r="C71" s="37">
        <f t="shared" si="76"/>
        <v>176.64013766401376</v>
      </c>
      <c r="D71" s="43">
        <v>26.2</v>
      </c>
      <c r="E71" s="43">
        <f t="shared" si="67"/>
        <v>1.1271241127124112</v>
      </c>
      <c r="F71" s="45">
        <v>3.46</v>
      </c>
      <c r="G71" s="45">
        <v>8.98</v>
      </c>
      <c r="H71" s="48">
        <v>76.9</v>
      </c>
      <c r="I71" s="45">
        <v>42.1</v>
      </c>
      <c r="J71" s="40">
        <v>74.8</v>
      </c>
      <c r="K71" s="45">
        <v>7.7</v>
      </c>
      <c r="L71" s="45">
        <f t="shared" si="63"/>
        <v>0.0898</v>
      </c>
      <c r="M71" s="45">
        <v>102.22</v>
      </c>
      <c r="N71" s="45">
        <v>10.34</v>
      </c>
      <c r="O71" s="1">
        <v>0.85</v>
      </c>
      <c r="P71" s="45">
        <v>70</v>
      </c>
      <c r="Q71" s="1">
        <v>1720</v>
      </c>
      <c r="R71" s="1">
        <v>2360</v>
      </c>
      <c r="S71" s="1">
        <v>1</v>
      </c>
      <c r="T71" s="1">
        <v>110</v>
      </c>
      <c r="U71" s="37">
        <f t="shared" si="65"/>
        <v>70</v>
      </c>
      <c r="V71" s="37">
        <f>Q71</f>
        <v>1720</v>
      </c>
      <c r="W71" s="37">
        <f>R71</f>
        <v>2360</v>
      </c>
      <c r="X71" s="1">
        <f t="shared" si="77"/>
        <v>1</v>
      </c>
      <c r="Y71" s="37">
        <f t="shared" si="77"/>
        <v>110</v>
      </c>
      <c r="Z71" s="46">
        <v>0.499</v>
      </c>
      <c r="AA71" s="48">
        <v>6.73</v>
      </c>
      <c r="AB71" s="48">
        <v>5.3</v>
      </c>
      <c r="AC71" s="48">
        <v>4</v>
      </c>
      <c r="AD71" s="1">
        <v>20</v>
      </c>
      <c r="AE71" s="41">
        <v>260.09</v>
      </c>
      <c r="AF71" s="42">
        <v>1</v>
      </c>
      <c r="AG71" s="42">
        <v>1</v>
      </c>
      <c r="AH71" s="42">
        <v>244.62</v>
      </c>
      <c r="AI71" s="104">
        <v>23.245</v>
      </c>
      <c r="AJ71" s="37">
        <f t="shared" si="68"/>
        <v>0.043020004302000425</v>
      </c>
      <c r="AK71" s="58">
        <v>2.36</v>
      </c>
      <c r="AL71" s="77"/>
      <c r="AM71" s="42">
        <f t="shared" si="69"/>
        <v>209.67595131736255</v>
      </c>
      <c r="AN71" s="42">
        <f t="shared" si="70"/>
        <v>135.04851868795046</v>
      </c>
      <c r="AO71" s="42">
        <f aca="true" t="shared" si="78" ref="AO71:AX74">+(F71*100)/F$41</f>
        <v>75.21739130434783</v>
      </c>
      <c r="AP71" s="42">
        <f t="shared" si="78"/>
        <v>109.51219512195122</v>
      </c>
      <c r="AQ71" s="42">
        <f t="shared" si="78"/>
        <v>118.48998459167952</v>
      </c>
      <c r="AR71" s="42">
        <f t="shared" si="78"/>
        <v>121.32564841498558</v>
      </c>
      <c r="AS71" s="42">
        <f t="shared" si="78"/>
        <v>100</v>
      </c>
      <c r="AT71" s="42">
        <f t="shared" si="78"/>
        <v>81.05263157894737</v>
      </c>
      <c r="AU71" s="42">
        <f t="shared" si="78"/>
        <v>109.51219512195124</v>
      </c>
      <c r="AV71" s="42">
        <f t="shared" si="78"/>
        <v>111.5938864628821</v>
      </c>
      <c r="AW71" s="42">
        <f t="shared" si="78"/>
        <v>112.3913043478261</v>
      </c>
      <c r="AX71" s="42">
        <f t="shared" si="78"/>
        <v>113.33333333333333</v>
      </c>
      <c r="AY71" s="42">
        <f aca="true" t="shared" si="79" ref="AY71:BH74">+(P71*100)/P$41</f>
        <v>112.0896717373899</v>
      </c>
      <c r="AZ71" s="42">
        <f t="shared" si="79"/>
        <v>127.4074074074074</v>
      </c>
      <c r="BA71" s="42">
        <f t="shared" si="79"/>
        <v>133.71104815864024</v>
      </c>
      <c r="BB71" s="42">
        <f t="shared" si="79"/>
        <v>100</v>
      </c>
      <c r="BC71" s="42">
        <f t="shared" si="79"/>
        <v>122.22222222222223</v>
      </c>
      <c r="BD71" s="42">
        <f t="shared" si="79"/>
        <v>112.0896717373899</v>
      </c>
      <c r="BE71" s="42">
        <f t="shared" si="79"/>
        <v>127.4074074074074</v>
      </c>
      <c r="BF71" s="42">
        <f t="shared" si="79"/>
        <v>133.71104815864024</v>
      </c>
      <c r="BG71" s="42">
        <f t="shared" si="79"/>
        <v>100</v>
      </c>
      <c r="BH71" s="42">
        <f t="shared" si="79"/>
        <v>122.22222222222223</v>
      </c>
      <c r="BI71" s="42">
        <f aca="true" t="shared" si="80" ref="BI71:BQ74">+(Z71*100)/Z$41</f>
        <v>148.07121661721067</v>
      </c>
      <c r="BJ71" s="42">
        <f t="shared" si="80"/>
        <v>217.09677419354838</v>
      </c>
      <c r="BK71" s="42">
        <f t="shared" si="80"/>
        <v>96.36363636363636</v>
      </c>
      <c r="BL71" s="42">
        <f t="shared" si="80"/>
        <v>153.84615384615384</v>
      </c>
      <c r="BM71" s="42">
        <f t="shared" si="80"/>
        <v>100</v>
      </c>
      <c r="BN71" s="42">
        <f t="shared" si="80"/>
        <v>114.36046255990853</v>
      </c>
      <c r="BO71" s="42">
        <f t="shared" si="80"/>
        <v>100</v>
      </c>
      <c r="BP71" s="42">
        <f t="shared" si="80"/>
        <v>100</v>
      </c>
      <c r="BQ71" s="42">
        <f t="shared" si="80"/>
        <v>120.30689027688977</v>
      </c>
      <c r="BR71" s="105">
        <f t="shared" si="74"/>
        <v>0.1685670792758921</v>
      </c>
      <c r="BS71" s="42">
        <f t="shared" si="75"/>
        <v>107.27272727272727</v>
      </c>
    </row>
    <row r="72" spans="1:71" ht="11.25">
      <c r="A72" s="39">
        <v>39356</v>
      </c>
      <c r="B72" s="1">
        <v>4106</v>
      </c>
      <c r="C72" s="37">
        <f t="shared" si="76"/>
        <v>184.44813799919143</v>
      </c>
      <c r="D72" s="43">
        <v>26.2</v>
      </c>
      <c r="E72" s="43">
        <f t="shared" si="67"/>
        <v>1.1769462288306904</v>
      </c>
      <c r="F72" s="1">
        <v>3.69</v>
      </c>
      <c r="G72" s="45">
        <v>8.98</v>
      </c>
      <c r="H72" s="48">
        <v>76.9</v>
      </c>
      <c r="I72" s="45">
        <v>42.1</v>
      </c>
      <c r="J72" s="1">
        <v>77</v>
      </c>
      <c r="K72" s="45">
        <v>7.7</v>
      </c>
      <c r="L72" s="45">
        <f t="shared" si="63"/>
        <v>0.0898</v>
      </c>
      <c r="M72" s="45">
        <v>102.22</v>
      </c>
      <c r="N72" s="45">
        <v>10.34</v>
      </c>
      <c r="O72" s="1">
        <v>0.85</v>
      </c>
      <c r="P72" s="45">
        <v>70</v>
      </c>
      <c r="Q72" s="1">
        <v>1720</v>
      </c>
      <c r="R72" s="1">
        <v>2360</v>
      </c>
      <c r="S72" s="1">
        <v>1</v>
      </c>
      <c r="T72" s="1">
        <v>110</v>
      </c>
      <c r="U72" s="37">
        <f aca="true" t="shared" si="81" ref="U72:U84">P72</f>
        <v>70</v>
      </c>
      <c r="V72" s="37">
        <f aca="true" t="shared" si="82" ref="V72:V84">Q72</f>
        <v>1720</v>
      </c>
      <c r="W72" s="37">
        <f aca="true" t="shared" si="83" ref="W72:W84">R72</f>
        <v>2360</v>
      </c>
      <c r="X72" s="1">
        <f aca="true" t="shared" si="84" ref="X72:X83">S72</f>
        <v>1</v>
      </c>
      <c r="Y72" s="37">
        <f aca="true" t="shared" si="85" ref="Y72:Y83">T72</f>
        <v>110</v>
      </c>
      <c r="Z72" s="1">
        <v>0.536</v>
      </c>
      <c r="AA72" s="48">
        <v>6.73</v>
      </c>
      <c r="AB72" s="1">
        <v>5.5</v>
      </c>
      <c r="AC72" s="1">
        <v>6.73</v>
      </c>
      <c r="AD72" s="43">
        <v>24</v>
      </c>
      <c r="AE72" s="43">
        <v>250.32</v>
      </c>
      <c r="AF72" s="42">
        <v>1</v>
      </c>
      <c r="AG72" s="42">
        <v>1</v>
      </c>
      <c r="AH72" s="42">
        <v>244.06</v>
      </c>
      <c r="AI72" s="104">
        <v>22.261</v>
      </c>
      <c r="AJ72" s="37">
        <f t="shared" si="68"/>
        <v>0.04492161178743093</v>
      </c>
      <c r="AK72" s="58">
        <v>2.36</v>
      </c>
      <c r="AL72" s="77"/>
      <c r="AM72" s="42">
        <f t="shared" si="69"/>
        <v>218.9442292966216</v>
      </c>
      <c r="AN72" s="42">
        <f t="shared" si="70"/>
        <v>141.0180502628547</v>
      </c>
      <c r="AO72" s="42">
        <f t="shared" si="78"/>
        <v>80.21739130434783</v>
      </c>
      <c r="AP72" s="42">
        <f t="shared" si="78"/>
        <v>109.51219512195122</v>
      </c>
      <c r="AQ72" s="42">
        <f t="shared" si="78"/>
        <v>118.48998459167952</v>
      </c>
      <c r="AR72" s="42">
        <f t="shared" si="78"/>
        <v>121.32564841498558</v>
      </c>
      <c r="AS72" s="42">
        <f t="shared" si="78"/>
        <v>102.94117647058825</v>
      </c>
      <c r="AT72" s="42">
        <f t="shared" si="78"/>
        <v>81.05263157894737</v>
      </c>
      <c r="AU72" s="42">
        <f t="shared" si="78"/>
        <v>109.51219512195124</v>
      </c>
      <c r="AV72" s="42">
        <f t="shared" si="78"/>
        <v>111.5938864628821</v>
      </c>
      <c r="AW72" s="42">
        <f t="shared" si="78"/>
        <v>112.3913043478261</v>
      </c>
      <c r="AX72" s="42">
        <f t="shared" si="78"/>
        <v>113.33333333333333</v>
      </c>
      <c r="AY72" s="42">
        <f t="shared" si="79"/>
        <v>112.0896717373899</v>
      </c>
      <c r="AZ72" s="42">
        <f t="shared" si="79"/>
        <v>127.4074074074074</v>
      </c>
      <c r="BA72" s="42">
        <f t="shared" si="79"/>
        <v>133.71104815864024</v>
      </c>
      <c r="BB72" s="42">
        <f t="shared" si="79"/>
        <v>100</v>
      </c>
      <c r="BC72" s="42">
        <f t="shared" si="79"/>
        <v>122.22222222222223</v>
      </c>
      <c r="BD72" s="42">
        <f t="shared" si="79"/>
        <v>112.0896717373899</v>
      </c>
      <c r="BE72" s="42">
        <f t="shared" si="79"/>
        <v>127.4074074074074</v>
      </c>
      <c r="BF72" s="42">
        <f t="shared" si="79"/>
        <v>133.71104815864024</v>
      </c>
      <c r="BG72" s="42">
        <f t="shared" si="79"/>
        <v>100</v>
      </c>
      <c r="BH72" s="42">
        <f t="shared" si="79"/>
        <v>122.22222222222223</v>
      </c>
      <c r="BI72" s="42">
        <f t="shared" si="80"/>
        <v>159.05044510385756</v>
      </c>
      <c r="BJ72" s="42">
        <f t="shared" si="80"/>
        <v>217.09677419354838</v>
      </c>
      <c r="BK72" s="42">
        <f t="shared" si="80"/>
        <v>100</v>
      </c>
      <c r="BL72" s="42">
        <f t="shared" si="80"/>
        <v>258.8461538461538</v>
      </c>
      <c r="BM72" s="42">
        <f t="shared" si="80"/>
        <v>120</v>
      </c>
      <c r="BN72" s="42">
        <f t="shared" si="80"/>
        <v>110.0646352723915</v>
      </c>
      <c r="BO72" s="42">
        <f t="shared" si="80"/>
        <v>100</v>
      </c>
      <c r="BP72" s="42">
        <f t="shared" si="80"/>
        <v>100</v>
      </c>
      <c r="BQ72" s="42">
        <f t="shared" si="80"/>
        <v>120.03147592583484</v>
      </c>
      <c r="BR72" s="105">
        <f t="shared" si="74"/>
        <v>0.1760182272929389</v>
      </c>
      <c r="BS72" s="42">
        <f t="shared" si="75"/>
        <v>107.27272727272727</v>
      </c>
    </row>
    <row r="73" spans="1:71" ht="11.25">
      <c r="A73" s="39">
        <v>39387</v>
      </c>
      <c r="B73" s="1">
        <v>4106</v>
      </c>
      <c r="C73" s="37">
        <f t="shared" si="76"/>
        <v>186.84869169510807</v>
      </c>
      <c r="D73" s="43">
        <v>29.3</v>
      </c>
      <c r="E73" s="43">
        <f t="shared" si="67"/>
        <v>1.3333333333333333</v>
      </c>
      <c r="F73" s="1">
        <v>3.69</v>
      </c>
      <c r="G73" s="45">
        <v>8.98</v>
      </c>
      <c r="H73" s="48">
        <v>76.9</v>
      </c>
      <c r="I73" s="45">
        <v>42.1</v>
      </c>
      <c r="J73" s="1">
        <v>77</v>
      </c>
      <c r="K73" s="45">
        <v>7.7</v>
      </c>
      <c r="L73" s="45">
        <f t="shared" si="63"/>
        <v>0.0898</v>
      </c>
      <c r="M73" s="45">
        <v>102.22</v>
      </c>
      <c r="N73" s="45">
        <v>10.34</v>
      </c>
      <c r="O73" s="1">
        <v>0.85</v>
      </c>
      <c r="P73" s="45">
        <v>70</v>
      </c>
      <c r="Q73" s="1">
        <v>1720</v>
      </c>
      <c r="R73" s="1">
        <v>2360</v>
      </c>
      <c r="S73" s="1">
        <v>1</v>
      </c>
      <c r="T73" s="1">
        <v>110</v>
      </c>
      <c r="U73" s="37">
        <f t="shared" si="81"/>
        <v>70</v>
      </c>
      <c r="V73" s="37">
        <f t="shared" si="82"/>
        <v>1720</v>
      </c>
      <c r="W73" s="37">
        <f t="shared" si="83"/>
        <v>2360</v>
      </c>
      <c r="X73" s="1">
        <f t="shared" si="84"/>
        <v>1</v>
      </c>
      <c r="Y73" s="37">
        <f t="shared" si="85"/>
        <v>110</v>
      </c>
      <c r="Z73" s="1">
        <v>0.536</v>
      </c>
      <c r="AA73" s="48">
        <v>6.73</v>
      </c>
      <c r="AB73" s="1">
        <v>5.5</v>
      </c>
      <c r="AC73" s="1">
        <v>6.73</v>
      </c>
      <c r="AD73" s="43">
        <v>24</v>
      </c>
      <c r="AE73" s="43">
        <v>247.03</v>
      </c>
      <c r="AF73" s="42">
        <v>1</v>
      </c>
      <c r="AG73" s="42">
        <v>1</v>
      </c>
      <c r="AH73" s="42">
        <v>243.5</v>
      </c>
      <c r="AI73" s="1">
        <v>21.975</v>
      </c>
      <c r="AJ73" s="37">
        <f t="shared" si="68"/>
        <v>0.04550625711035267</v>
      </c>
      <c r="AK73" s="58">
        <v>2.36</v>
      </c>
      <c r="AL73" s="77"/>
      <c r="AM73" s="42">
        <f t="shared" si="69"/>
        <v>221.79374236050478</v>
      </c>
      <c r="AN73" s="42">
        <f t="shared" si="70"/>
        <v>159.75586854460093</v>
      </c>
      <c r="AO73" s="42">
        <f t="shared" si="78"/>
        <v>80.21739130434783</v>
      </c>
      <c r="AP73" s="42">
        <f t="shared" si="78"/>
        <v>109.51219512195122</v>
      </c>
      <c r="AQ73" s="42">
        <f t="shared" si="78"/>
        <v>118.48998459167952</v>
      </c>
      <c r="AR73" s="42">
        <f t="shared" si="78"/>
        <v>121.32564841498558</v>
      </c>
      <c r="AS73" s="42">
        <f t="shared" si="78"/>
        <v>102.94117647058825</v>
      </c>
      <c r="AT73" s="42">
        <f t="shared" si="78"/>
        <v>81.05263157894737</v>
      </c>
      <c r="AU73" s="42">
        <f t="shared" si="78"/>
        <v>109.51219512195124</v>
      </c>
      <c r="AV73" s="42">
        <f t="shared" si="78"/>
        <v>111.5938864628821</v>
      </c>
      <c r="AW73" s="42">
        <f t="shared" si="78"/>
        <v>112.3913043478261</v>
      </c>
      <c r="AX73" s="42">
        <f t="shared" si="78"/>
        <v>113.33333333333333</v>
      </c>
      <c r="AY73" s="42">
        <f t="shared" si="79"/>
        <v>112.0896717373899</v>
      </c>
      <c r="AZ73" s="42">
        <f t="shared" si="79"/>
        <v>127.4074074074074</v>
      </c>
      <c r="BA73" s="42">
        <f t="shared" si="79"/>
        <v>133.71104815864024</v>
      </c>
      <c r="BB73" s="42">
        <f t="shared" si="79"/>
        <v>100</v>
      </c>
      <c r="BC73" s="42">
        <f t="shared" si="79"/>
        <v>122.22222222222223</v>
      </c>
      <c r="BD73" s="42">
        <f t="shared" si="79"/>
        <v>112.0896717373899</v>
      </c>
      <c r="BE73" s="42">
        <f t="shared" si="79"/>
        <v>127.4074074074074</v>
      </c>
      <c r="BF73" s="42">
        <f t="shared" si="79"/>
        <v>133.71104815864024</v>
      </c>
      <c r="BG73" s="42">
        <f t="shared" si="79"/>
        <v>100</v>
      </c>
      <c r="BH73" s="42">
        <f t="shared" si="79"/>
        <v>122.22222222222223</v>
      </c>
      <c r="BI73" s="42">
        <f t="shared" si="80"/>
        <v>159.05044510385756</v>
      </c>
      <c r="BJ73" s="42">
        <f t="shared" si="80"/>
        <v>217.09677419354838</v>
      </c>
      <c r="BK73" s="42">
        <f t="shared" si="80"/>
        <v>100</v>
      </c>
      <c r="BL73" s="42">
        <f t="shared" si="80"/>
        <v>258.8461538461538</v>
      </c>
      <c r="BM73" s="42">
        <f t="shared" si="80"/>
        <v>120</v>
      </c>
      <c r="BN73" s="42">
        <f t="shared" si="80"/>
        <v>108.61803631886734</v>
      </c>
      <c r="BO73" s="42">
        <f t="shared" si="80"/>
        <v>100</v>
      </c>
      <c r="BP73" s="42">
        <f t="shared" si="80"/>
        <v>100</v>
      </c>
      <c r="BQ73" s="42">
        <f t="shared" si="80"/>
        <v>119.7560615747799</v>
      </c>
      <c r="BR73" s="105">
        <f t="shared" si="74"/>
        <v>0.17830906747522696</v>
      </c>
      <c r="BS73" s="42">
        <f t="shared" si="75"/>
        <v>107.27272727272727</v>
      </c>
    </row>
    <row r="74" spans="1:71" ht="11.25">
      <c r="A74" s="39">
        <v>39417</v>
      </c>
      <c r="B74" s="1">
        <v>4106</v>
      </c>
      <c r="C74" s="37">
        <f t="shared" si="76"/>
        <v>189.30382664822497</v>
      </c>
      <c r="D74" s="43">
        <v>29.3</v>
      </c>
      <c r="E74" s="43">
        <f t="shared" si="67"/>
        <v>1.350852927616413</v>
      </c>
      <c r="F74" s="1">
        <v>3.69</v>
      </c>
      <c r="G74" s="45">
        <v>8.98</v>
      </c>
      <c r="H74" s="48">
        <v>76.9</v>
      </c>
      <c r="I74" s="45">
        <v>42.1</v>
      </c>
      <c r="J74" s="1">
        <v>77</v>
      </c>
      <c r="K74" s="45">
        <v>7.7</v>
      </c>
      <c r="L74" s="45">
        <f t="shared" si="63"/>
        <v>0.0898</v>
      </c>
      <c r="M74" s="45">
        <v>102.22</v>
      </c>
      <c r="N74" s="45">
        <v>10.34</v>
      </c>
      <c r="O74" s="1">
        <v>0.85</v>
      </c>
      <c r="P74" s="45">
        <v>70</v>
      </c>
      <c r="Q74" s="1">
        <v>1720</v>
      </c>
      <c r="R74" s="1">
        <v>2360</v>
      </c>
      <c r="S74" s="1">
        <v>1</v>
      </c>
      <c r="T74" s="1">
        <v>110</v>
      </c>
      <c r="U74" s="37">
        <f t="shared" si="81"/>
        <v>70</v>
      </c>
      <c r="V74" s="37">
        <f t="shared" si="82"/>
        <v>1720</v>
      </c>
      <c r="W74" s="37">
        <f t="shared" si="83"/>
        <v>2360</v>
      </c>
      <c r="X74" s="1">
        <f t="shared" si="84"/>
        <v>1</v>
      </c>
      <c r="Y74" s="37">
        <f t="shared" si="85"/>
        <v>110</v>
      </c>
      <c r="Z74" s="1">
        <v>0.7</v>
      </c>
      <c r="AA74" s="48">
        <v>6.73</v>
      </c>
      <c r="AB74" s="1">
        <v>5.5</v>
      </c>
      <c r="AC74" s="1">
        <v>6.73</v>
      </c>
      <c r="AD74" s="43">
        <v>24</v>
      </c>
      <c r="AE74" s="43">
        <v>247.09</v>
      </c>
      <c r="AF74" s="42">
        <v>1</v>
      </c>
      <c r="AG74" s="42">
        <v>1</v>
      </c>
      <c r="AH74" s="42">
        <v>244.24</v>
      </c>
      <c r="AI74" s="1">
        <v>21.69</v>
      </c>
      <c r="AJ74" s="37">
        <f t="shared" si="68"/>
        <v>0.04610419548178884</v>
      </c>
      <c r="AK74" s="58">
        <v>2.48</v>
      </c>
      <c r="AL74" s="77"/>
      <c r="AM74" s="42">
        <f t="shared" si="69"/>
        <v>224.70804464601625</v>
      </c>
      <c r="AN74" s="42">
        <f t="shared" si="70"/>
        <v>161.85501204553273</v>
      </c>
      <c r="AO74" s="42">
        <f t="shared" si="78"/>
        <v>80.21739130434783</v>
      </c>
      <c r="AP74" s="42">
        <f t="shared" si="78"/>
        <v>109.51219512195122</v>
      </c>
      <c r="AQ74" s="42">
        <f t="shared" si="78"/>
        <v>118.48998459167952</v>
      </c>
      <c r="AR74" s="42">
        <f t="shared" si="78"/>
        <v>121.32564841498558</v>
      </c>
      <c r="AS74" s="42">
        <f t="shared" si="78"/>
        <v>102.94117647058825</v>
      </c>
      <c r="AT74" s="42">
        <f t="shared" si="78"/>
        <v>81.05263157894737</v>
      </c>
      <c r="AU74" s="42">
        <f t="shared" si="78"/>
        <v>109.51219512195124</v>
      </c>
      <c r="AV74" s="42">
        <f t="shared" si="78"/>
        <v>111.5938864628821</v>
      </c>
      <c r="AW74" s="42">
        <f t="shared" si="78"/>
        <v>112.3913043478261</v>
      </c>
      <c r="AX74" s="42">
        <f t="shared" si="78"/>
        <v>113.33333333333333</v>
      </c>
      <c r="AY74" s="42">
        <f t="shared" si="79"/>
        <v>112.0896717373899</v>
      </c>
      <c r="AZ74" s="42">
        <f t="shared" si="79"/>
        <v>127.4074074074074</v>
      </c>
      <c r="BA74" s="42">
        <f t="shared" si="79"/>
        <v>133.71104815864024</v>
      </c>
      <c r="BB74" s="42">
        <f t="shared" si="79"/>
        <v>100</v>
      </c>
      <c r="BC74" s="42">
        <f t="shared" si="79"/>
        <v>122.22222222222223</v>
      </c>
      <c r="BD74" s="42">
        <f t="shared" si="79"/>
        <v>112.0896717373899</v>
      </c>
      <c r="BE74" s="42">
        <f t="shared" si="79"/>
        <v>127.4074074074074</v>
      </c>
      <c r="BF74" s="42">
        <f t="shared" si="79"/>
        <v>133.71104815864024</v>
      </c>
      <c r="BG74" s="42">
        <f t="shared" si="79"/>
        <v>100</v>
      </c>
      <c r="BH74" s="42">
        <f t="shared" si="79"/>
        <v>122.22222222222223</v>
      </c>
      <c r="BI74" s="42">
        <f t="shared" si="80"/>
        <v>207.71513353115725</v>
      </c>
      <c r="BJ74" s="42">
        <f t="shared" si="80"/>
        <v>217.09677419354838</v>
      </c>
      <c r="BK74" s="42">
        <f t="shared" si="80"/>
        <v>100</v>
      </c>
      <c r="BL74" s="42">
        <f t="shared" si="80"/>
        <v>258.8461538461538</v>
      </c>
      <c r="BM74" s="42">
        <f t="shared" si="80"/>
        <v>120</v>
      </c>
      <c r="BN74" s="42">
        <f t="shared" si="80"/>
        <v>108.64441806270061</v>
      </c>
      <c r="BO74" s="42">
        <f t="shared" si="80"/>
        <v>100</v>
      </c>
      <c r="BP74" s="42">
        <f t="shared" si="80"/>
        <v>100</v>
      </c>
      <c r="BQ74" s="42">
        <f t="shared" si="80"/>
        <v>120.12000196724536</v>
      </c>
      <c r="BR74" s="105">
        <f t="shared" si="74"/>
        <v>0.18065199436459714</v>
      </c>
      <c r="BS74" s="42">
        <f t="shared" si="75"/>
        <v>112.72727272727272</v>
      </c>
    </row>
    <row r="75" spans="1:71" ht="11.25">
      <c r="A75" s="39">
        <v>39448</v>
      </c>
      <c r="B75" s="1">
        <v>4605.8</v>
      </c>
      <c r="C75" s="37">
        <f t="shared" si="76"/>
        <v>217.2547169811321</v>
      </c>
      <c r="D75" s="43">
        <v>29.3</v>
      </c>
      <c r="E75" s="43">
        <f t="shared" si="67"/>
        <v>1.3820754716981132</v>
      </c>
      <c r="F75" s="1">
        <v>3.53</v>
      </c>
      <c r="G75" s="43">
        <v>8.61</v>
      </c>
      <c r="H75" s="1">
        <v>78.09</v>
      </c>
      <c r="I75" s="1">
        <v>43.22</v>
      </c>
      <c r="J75" s="1">
        <v>75</v>
      </c>
      <c r="K75" s="45">
        <v>7.7</v>
      </c>
      <c r="L75" s="45">
        <f t="shared" si="63"/>
        <v>0.0861</v>
      </c>
      <c r="M75" s="1">
        <v>98.01</v>
      </c>
      <c r="N75" s="1">
        <v>9.34</v>
      </c>
      <c r="O75" s="1">
        <v>0.85</v>
      </c>
      <c r="P75" s="1">
        <v>80</v>
      </c>
      <c r="Q75" s="1">
        <v>1720</v>
      </c>
      <c r="R75" s="1">
        <v>2360</v>
      </c>
      <c r="S75" s="1">
        <v>1</v>
      </c>
      <c r="T75" s="1">
        <v>130</v>
      </c>
      <c r="U75" s="37">
        <f t="shared" si="81"/>
        <v>80</v>
      </c>
      <c r="V75" s="37">
        <f t="shared" si="82"/>
        <v>1720</v>
      </c>
      <c r="W75" s="37">
        <f t="shared" si="83"/>
        <v>2360</v>
      </c>
      <c r="X75" s="1">
        <f t="shared" si="84"/>
        <v>1</v>
      </c>
      <c r="Y75" s="37">
        <f t="shared" si="85"/>
        <v>130</v>
      </c>
      <c r="Z75" s="1">
        <v>0.95</v>
      </c>
      <c r="AA75" s="1">
        <v>2</v>
      </c>
      <c r="AB75" s="1">
        <v>6</v>
      </c>
      <c r="AC75" s="1">
        <v>5.5</v>
      </c>
      <c r="AD75" s="43">
        <v>24</v>
      </c>
      <c r="AE75" s="43">
        <v>245.18</v>
      </c>
      <c r="AF75" s="42">
        <v>1</v>
      </c>
      <c r="AG75" s="42">
        <v>1</v>
      </c>
      <c r="AH75" s="42">
        <v>246.14</v>
      </c>
      <c r="AI75" s="1">
        <v>21.2</v>
      </c>
      <c r="AJ75" s="37">
        <f t="shared" si="68"/>
        <v>0.04716981132075472</v>
      </c>
      <c r="AK75" s="58">
        <v>2.48</v>
      </c>
      <c r="AL75" s="77"/>
      <c r="AM75" s="42">
        <f aca="true" t="shared" si="86" ref="AM75:AM80">+((B75/AI75)*100)/($B$41/$AI$41)</f>
        <v>257.88640149188245</v>
      </c>
      <c r="AN75" s="42">
        <f aca="true" t="shared" si="87" ref="AN75:AN80">+((D75/AI75)*100)/($D$41/$AI$41)</f>
        <v>165.59600053149083</v>
      </c>
      <c r="AO75" s="42">
        <f aca="true" t="shared" si="88" ref="AO75:AO80">+(F75*100)/F$41</f>
        <v>76.73913043478261</v>
      </c>
      <c r="AP75" s="42">
        <f aca="true" t="shared" si="89" ref="AP75:AP80">+(G75*100)/G$41</f>
        <v>105.00000000000001</v>
      </c>
      <c r="AQ75" s="42">
        <f aca="true" t="shared" si="90" ref="AQ75:AQ80">+(H75*100)/H$41</f>
        <v>120.32357473035438</v>
      </c>
      <c r="AR75" s="42">
        <f aca="true" t="shared" si="91" ref="AR75:AR80">+(I75*100)/I$41</f>
        <v>124.55331412103746</v>
      </c>
      <c r="AS75" s="42">
        <f aca="true" t="shared" si="92" ref="AS75:AS80">+(J75*100)/J$41</f>
        <v>100.26737967914438</v>
      </c>
      <c r="AT75" s="42">
        <f aca="true" t="shared" si="93" ref="AT75:AT80">+(K75*100)/K$41</f>
        <v>81.05263157894737</v>
      </c>
      <c r="AU75" s="42">
        <f aca="true" t="shared" si="94" ref="AU75:AU80">+(L75*100)/L$41</f>
        <v>105</v>
      </c>
      <c r="AV75" s="42">
        <f aca="true" t="shared" si="95" ref="AV75:AV80">+(M75*100)/M$41</f>
        <v>106.99781659388647</v>
      </c>
      <c r="AW75" s="42">
        <f aca="true" t="shared" si="96" ref="AW75:AW80">+(N75*100)/N$41</f>
        <v>101.5217391304348</v>
      </c>
      <c r="AX75" s="42">
        <f aca="true" t="shared" si="97" ref="AX75:AX80">+(O75*100)/O$41</f>
        <v>113.33333333333333</v>
      </c>
      <c r="AY75" s="42">
        <f aca="true" t="shared" si="98" ref="AY75:AY80">+(P75*100)/P$41</f>
        <v>128.10248198558847</v>
      </c>
      <c r="AZ75" s="42">
        <f aca="true" t="shared" si="99" ref="AZ75:AZ80">+(Q75*100)/Q$41</f>
        <v>127.4074074074074</v>
      </c>
      <c r="BA75" s="42">
        <f aca="true" t="shared" si="100" ref="BA75:BA80">+(R75*100)/R$41</f>
        <v>133.71104815864024</v>
      </c>
      <c r="BB75" s="42">
        <f aca="true" t="shared" si="101" ref="BB75:BB80">+(S75*100)/S$41</f>
        <v>100</v>
      </c>
      <c r="BC75" s="42">
        <f aca="true" t="shared" si="102" ref="BC75:BC80">+(T75*100)/T$41</f>
        <v>144.44444444444446</v>
      </c>
      <c r="BD75" s="42">
        <f aca="true" t="shared" si="103" ref="BD75:BD80">+(U75*100)/U$41</f>
        <v>128.10248198558847</v>
      </c>
      <c r="BE75" s="42">
        <f aca="true" t="shared" si="104" ref="BE75:BE80">+(V75*100)/V$41</f>
        <v>127.4074074074074</v>
      </c>
      <c r="BF75" s="42">
        <f aca="true" t="shared" si="105" ref="BF75:BF80">+(W75*100)/W$41</f>
        <v>133.71104815864024</v>
      </c>
      <c r="BG75" s="42">
        <f aca="true" t="shared" si="106" ref="BG75:BG80">+(X75*100)/X$41</f>
        <v>100</v>
      </c>
      <c r="BH75" s="42">
        <f aca="true" t="shared" si="107" ref="BH75:BH80">+(Y75*100)/Y$41</f>
        <v>144.44444444444446</v>
      </c>
      <c r="BI75" s="42">
        <f aca="true" t="shared" si="108" ref="BI75:BI80">+(Z75*100)/Z$41</f>
        <v>281.89910979228483</v>
      </c>
      <c r="BJ75" s="42">
        <f aca="true" t="shared" si="109" ref="BJ75:BJ80">+(AA75*100)/AA$41</f>
        <v>64.51612903225806</v>
      </c>
      <c r="BK75" s="42">
        <f aca="true" t="shared" si="110" ref="BK75:BK80">+(AB75*100)/AB$41</f>
        <v>109.0909090909091</v>
      </c>
      <c r="BL75" s="42">
        <f aca="true" t="shared" si="111" ref="BL75:BL80">+(AC75*100)/AC$41</f>
        <v>211.53846153846152</v>
      </c>
      <c r="BM75" s="42">
        <f aca="true" t="shared" si="112" ref="BM75:BM80">+(AD75*100)/AD$41</f>
        <v>120</v>
      </c>
      <c r="BN75" s="42">
        <f aca="true" t="shared" si="113" ref="BN75:BN80">+(AE75*100)/AE$41</f>
        <v>107.80459921734159</v>
      </c>
      <c r="BO75" s="42">
        <f aca="true" t="shared" si="114" ref="BO75:BO80">+(AF75*100)/AF$41</f>
        <v>100</v>
      </c>
      <c r="BP75" s="42">
        <f aca="true" t="shared" si="115" ref="BP75:BP80">+(AG75*100)/AG$41</f>
        <v>100</v>
      </c>
      <c r="BQ75" s="42">
        <f aca="true" t="shared" si="116" ref="BQ75:BQ80">+(AH75*100)/AH$41</f>
        <v>121.05444351546745</v>
      </c>
      <c r="BR75" s="105">
        <f t="shared" si="74"/>
        <v>0.18482744140415625</v>
      </c>
      <c r="BS75" s="42">
        <f aca="true" t="shared" si="117" ref="BS75:BS80">+(AK75*100)/AK$41</f>
        <v>112.72727272727272</v>
      </c>
    </row>
    <row r="76" spans="1:71" ht="11.25">
      <c r="A76" s="39">
        <v>39479</v>
      </c>
      <c r="B76" s="1">
        <v>4605.8</v>
      </c>
      <c r="C76" s="37">
        <f t="shared" si="76"/>
        <v>219.98376080622822</v>
      </c>
      <c r="D76" s="43">
        <v>29.3</v>
      </c>
      <c r="E76" s="43">
        <f t="shared" si="67"/>
        <v>1.3994364044514496</v>
      </c>
      <c r="F76" s="1">
        <v>3.53</v>
      </c>
      <c r="G76" s="43">
        <v>8.61</v>
      </c>
      <c r="H76" s="1">
        <v>78.09</v>
      </c>
      <c r="I76" s="1">
        <v>43.22</v>
      </c>
      <c r="J76" s="1">
        <v>75</v>
      </c>
      <c r="K76" s="45">
        <v>7.7</v>
      </c>
      <c r="L76" s="45">
        <f t="shared" si="63"/>
        <v>0.0861</v>
      </c>
      <c r="M76" s="1">
        <v>98.01</v>
      </c>
      <c r="N76" s="1">
        <v>9.34</v>
      </c>
      <c r="O76" s="1">
        <v>0.85</v>
      </c>
      <c r="P76" s="1">
        <v>80</v>
      </c>
      <c r="Q76" s="1">
        <v>1720</v>
      </c>
      <c r="R76" s="1">
        <v>2360</v>
      </c>
      <c r="S76" s="1">
        <v>1</v>
      </c>
      <c r="T76" s="1">
        <v>130</v>
      </c>
      <c r="U76" s="37">
        <f t="shared" si="81"/>
        <v>80</v>
      </c>
      <c r="V76" s="37">
        <f t="shared" si="82"/>
        <v>1720</v>
      </c>
      <c r="W76" s="37">
        <f t="shared" si="83"/>
        <v>2360</v>
      </c>
      <c r="X76" s="1">
        <f t="shared" si="84"/>
        <v>1</v>
      </c>
      <c r="Y76" s="37">
        <f t="shared" si="85"/>
        <v>130</v>
      </c>
      <c r="Z76" s="1">
        <v>0.976</v>
      </c>
      <c r="AA76" s="1">
        <v>20</v>
      </c>
      <c r="AB76" s="1">
        <v>6</v>
      </c>
      <c r="AC76" s="1">
        <v>5.5</v>
      </c>
      <c r="AD76" s="43">
        <v>24</v>
      </c>
      <c r="AE76" s="43">
        <v>243.68</v>
      </c>
      <c r="AF76" s="42">
        <v>1</v>
      </c>
      <c r="AG76" s="42">
        <v>1</v>
      </c>
      <c r="AH76" s="42">
        <v>248.39</v>
      </c>
      <c r="AI76" s="1">
        <v>20.937</v>
      </c>
      <c r="AJ76" s="37">
        <f t="shared" si="68"/>
        <v>0.04776233462291637</v>
      </c>
      <c r="AK76" s="58">
        <v>2.48</v>
      </c>
      <c r="AL76" s="77"/>
      <c r="AM76" s="42">
        <f t="shared" si="86"/>
        <v>261.125839978407</v>
      </c>
      <c r="AN76" s="42">
        <f t="shared" si="87"/>
        <v>167.67613369955606</v>
      </c>
      <c r="AO76" s="42">
        <f t="shared" si="88"/>
        <v>76.73913043478261</v>
      </c>
      <c r="AP76" s="42">
        <f t="shared" si="89"/>
        <v>105.00000000000001</v>
      </c>
      <c r="AQ76" s="42">
        <f t="shared" si="90"/>
        <v>120.32357473035438</v>
      </c>
      <c r="AR76" s="42">
        <f t="shared" si="91"/>
        <v>124.55331412103746</v>
      </c>
      <c r="AS76" s="42">
        <f t="shared" si="92"/>
        <v>100.26737967914438</v>
      </c>
      <c r="AT76" s="42">
        <f t="shared" si="93"/>
        <v>81.05263157894737</v>
      </c>
      <c r="AU76" s="42">
        <f t="shared" si="94"/>
        <v>105</v>
      </c>
      <c r="AV76" s="42">
        <f t="shared" si="95"/>
        <v>106.99781659388647</v>
      </c>
      <c r="AW76" s="42">
        <f t="shared" si="96"/>
        <v>101.5217391304348</v>
      </c>
      <c r="AX76" s="42">
        <f t="shared" si="97"/>
        <v>113.33333333333333</v>
      </c>
      <c r="AY76" s="42">
        <f t="shared" si="98"/>
        <v>128.10248198558847</v>
      </c>
      <c r="AZ76" s="42">
        <f t="shared" si="99"/>
        <v>127.4074074074074</v>
      </c>
      <c r="BA76" s="42">
        <f t="shared" si="100"/>
        <v>133.71104815864024</v>
      </c>
      <c r="BB76" s="42">
        <f t="shared" si="101"/>
        <v>100</v>
      </c>
      <c r="BC76" s="42">
        <f t="shared" si="102"/>
        <v>144.44444444444446</v>
      </c>
      <c r="BD76" s="42">
        <f t="shared" si="103"/>
        <v>128.10248198558847</v>
      </c>
      <c r="BE76" s="42">
        <f t="shared" si="104"/>
        <v>127.4074074074074</v>
      </c>
      <c r="BF76" s="42">
        <f t="shared" si="105"/>
        <v>133.71104815864024</v>
      </c>
      <c r="BG76" s="42">
        <f t="shared" si="106"/>
        <v>100</v>
      </c>
      <c r="BH76" s="42">
        <f t="shared" si="107"/>
        <v>144.44444444444446</v>
      </c>
      <c r="BI76" s="42">
        <f t="shared" si="108"/>
        <v>289.6142433234421</v>
      </c>
      <c r="BJ76" s="42">
        <f t="shared" si="109"/>
        <v>645.1612903225806</v>
      </c>
      <c r="BK76" s="42">
        <f t="shared" si="110"/>
        <v>109.0909090909091</v>
      </c>
      <c r="BL76" s="42">
        <f t="shared" si="111"/>
        <v>211.53846153846152</v>
      </c>
      <c r="BM76" s="42">
        <f t="shared" si="112"/>
        <v>120</v>
      </c>
      <c r="BN76" s="42">
        <f t="shared" si="113"/>
        <v>107.14505562150991</v>
      </c>
      <c r="BO76" s="42">
        <f t="shared" si="114"/>
        <v>100</v>
      </c>
      <c r="BP76" s="42">
        <f t="shared" si="115"/>
        <v>100</v>
      </c>
      <c r="BQ76" s="42">
        <f t="shared" si="116"/>
        <v>122.1610190330989</v>
      </c>
      <c r="BR76" s="105">
        <f t="shared" si="74"/>
        <v>0.18714915020146689</v>
      </c>
      <c r="BS76" s="42">
        <f t="shared" si="117"/>
        <v>112.72727272727272</v>
      </c>
    </row>
    <row r="77" spans="1:71" ht="11.25">
      <c r="A77" s="39">
        <v>39508</v>
      </c>
      <c r="B77" s="1">
        <v>4605.8</v>
      </c>
      <c r="C77" s="37">
        <f t="shared" si="76"/>
        <v>223.30068845146903</v>
      </c>
      <c r="D77" s="43">
        <v>30</v>
      </c>
      <c r="E77" s="43">
        <f t="shared" si="67"/>
        <v>1.4544749345486279</v>
      </c>
      <c r="F77" s="1">
        <v>3.53</v>
      </c>
      <c r="G77" s="43">
        <v>8.61</v>
      </c>
      <c r="H77" s="1">
        <v>78.09</v>
      </c>
      <c r="I77" s="1">
        <v>43.22</v>
      </c>
      <c r="J77" s="1">
        <v>75</v>
      </c>
      <c r="K77" s="45">
        <v>7.7</v>
      </c>
      <c r="L77" s="45">
        <f t="shared" si="63"/>
        <v>0.0861</v>
      </c>
      <c r="M77" s="1">
        <v>98.01</v>
      </c>
      <c r="N77" s="1">
        <v>9.34</v>
      </c>
      <c r="O77" s="1">
        <v>0.85</v>
      </c>
      <c r="P77" s="1">
        <v>80</v>
      </c>
      <c r="Q77" s="1">
        <v>1950</v>
      </c>
      <c r="R77" s="1">
        <v>2680</v>
      </c>
      <c r="S77" s="1">
        <v>1</v>
      </c>
      <c r="T77" s="1">
        <v>130</v>
      </c>
      <c r="U77" s="37">
        <f t="shared" si="81"/>
        <v>80</v>
      </c>
      <c r="V77" s="37">
        <f t="shared" si="82"/>
        <v>1950</v>
      </c>
      <c r="W77" s="37">
        <f t="shared" si="83"/>
        <v>2680</v>
      </c>
      <c r="X77" s="1">
        <f t="shared" si="84"/>
        <v>1</v>
      </c>
      <c r="Y77" s="37">
        <f t="shared" si="85"/>
        <v>130</v>
      </c>
      <c r="Z77" s="1">
        <v>1.067</v>
      </c>
      <c r="AA77" s="1">
        <v>20</v>
      </c>
      <c r="AB77" s="1">
        <v>6</v>
      </c>
      <c r="AC77" s="1">
        <v>5.5</v>
      </c>
      <c r="AD77" s="43">
        <v>24</v>
      </c>
      <c r="AE77" s="43">
        <v>243.52</v>
      </c>
      <c r="AF77" s="42">
        <v>1</v>
      </c>
      <c r="AG77" s="42">
        <v>1</v>
      </c>
      <c r="AH77" s="42">
        <v>251.23</v>
      </c>
      <c r="AI77" s="1">
        <v>20.626</v>
      </c>
      <c r="AJ77" s="37">
        <f t="shared" si="68"/>
        <v>0.0484824978182876</v>
      </c>
      <c r="AK77" s="58">
        <v>2.48</v>
      </c>
      <c r="AL77" s="77"/>
      <c r="AM77" s="42">
        <f t="shared" si="86"/>
        <v>265.06311023116007</v>
      </c>
      <c r="AN77" s="42">
        <f t="shared" si="87"/>
        <v>174.27067983387573</v>
      </c>
      <c r="AO77" s="42">
        <f t="shared" si="88"/>
        <v>76.73913043478261</v>
      </c>
      <c r="AP77" s="42">
        <f t="shared" si="89"/>
        <v>105.00000000000001</v>
      </c>
      <c r="AQ77" s="42">
        <f t="shared" si="90"/>
        <v>120.32357473035438</v>
      </c>
      <c r="AR77" s="42">
        <f t="shared" si="91"/>
        <v>124.55331412103746</v>
      </c>
      <c r="AS77" s="42">
        <f t="shared" si="92"/>
        <v>100.26737967914438</v>
      </c>
      <c r="AT77" s="42">
        <f t="shared" si="93"/>
        <v>81.05263157894737</v>
      </c>
      <c r="AU77" s="42">
        <f t="shared" si="94"/>
        <v>105</v>
      </c>
      <c r="AV77" s="42">
        <f t="shared" si="95"/>
        <v>106.99781659388647</v>
      </c>
      <c r="AW77" s="42">
        <f t="shared" si="96"/>
        <v>101.5217391304348</v>
      </c>
      <c r="AX77" s="42">
        <f t="shared" si="97"/>
        <v>113.33333333333333</v>
      </c>
      <c r="AY77" s="42">
        <f t="shared" si="98"/>
        <v>128.10248198558847</v>
      </c>
      <c r="AZ77" s="42">
        <f t="shared" si="99"/>
        <v>144.44444444444446</v>
      </c>
      <c r="BA77" s="42">
        <f t="shared" si="100"/>
        <v>151.8413597733711</v>
      </c>
      <c r="BB77" s="42">
        <f t="shared" si="101"/>
        <v>100</v>
      </c>
      <c r="BC77" s="42">
        <f t="shared" si="102"/>
        <v>144.44444444444446</v>
      </c>
      <c r="BD77" s="42">
        <f t="shared" si="103"/>
        <v>128.10248198558847</v>
      </c>
      <c r="BE77" s="42">
        <f t="shared" si="104"/>
        <v>144.44444444444446</v>
      </c>
      <c r="BF77" s="42">
        <f t="shared" si="105"/>
        <v>151.8413597733711</v>
      </c>
      <c r="BG77" s="42">
        <f t="shared" si="106"/>
        <v>100</v>
      </c>
      <c r="BH77" s="42">
        <f t="shared" si="107"/>
        <v>144.44444444444446</v>
      </c>
      <c r="BI77" s="42">
        <f t="shared" si="108"/>
        <v>316.61721068249255</v>
      </c>
      <c r="BJ77" s="42">
        <f t="shared" si="109"/>
        <v>645.1612903225806</v>
      </c>
      <c r="BK77" s="42">
        <f t="shared" si="110"/>
        <v>109.0909090909091</v>
      </c>
      <c r="BL77" s="42">
        <f t="shared" si="111"/>
        <v>211.53846153846152</v>
      </c>
      <c r="BM77" s="42">
        <f t="shared" si="112"/>
        <v>120</v>
      </c>
      <c r="BN77" s="42">
        <f t="shared" si="113"/>
        <v>107.07470430462119</v>
      </c>
      <c r="BO77" s="42">
        <f t="shared" si="114"/>
        <v>100</v>
      </c>
      <c r="BP77" s="42">
        <f t="shared" si="115"/>
        <v>100</v>
      </c>
      <c r="BQ77" s="42">
        <f t="shared" si="116"/>
        <v>123.55776324202036</v>
      </c>
      <c r="BR77" s="105">
        <f t="shared" si="74"/>
        <v>0.1899709957222977</v>
      </c>
      <c r="BS77" s="42">
        <f t="shared" si="117"/>
        <v>112.72727272727272</v>
      </c>
    </row>
    <row r="78" spans="1:71" ht="11.25">
      <c r="A78" s="39">
        <v>39539</v>
      </c>
      <c r="B78" s="1">
        <v>4605.8</v>
      </c>
      <c r="C78" s="37">
        <f t="shared" si="76"/>
        <v>231.06406461646517</v>
      </c>
      <c r="D78" s="43">
        <v>30</v>
      </c>
      <c r="E78" s="43">
        <f t="shared" si="67"/>
        <v>1.5050418903326144</v>
      </c>
      <c r="F78" s="1">
        <v>3.53</v>
      </c>
      <c r="G78" s="43">
        <v>8.61</v>
      </c>
      <c r="H78" s="1">
        <v>78.09</v>
      </c>
      <c r="I78" s="1">
        <v>43.22</v>
      </c>
      <c r="J78" s="1">
        <v>75</v>
      </c>
      <c r="K78" s="43">
        <v>10</v>
      </c>
      <c r="L78" s="45">
        <f t="shared" si="63"/>
        <v>0.0861</v>
      </c>
      <c r="M78" s="1">
        <v>98.01</v>
      </c>
      <c r="N78" s="1">
        <v>9.91</v>
      </c>
      <c r="O78" s="1">
        <v>0.85</v>
      </c>
      <c r="P78" s="1">
        <v>80</v>
      </c>
      <c r="Q78" s="1">
        <v>1950</v>
      </c>
      <c r="R78" s="1">
        <v>2680</v>
      </c>
      <c r="S78" s="1">
        <v>1</v>
      </c>
      <c r="T78" s="1">
        <v>130</v>
      </c>
      <c r="U78" s="37">
        <f t="shared" si="81"/>
        <v>80</v>
      </c>
      <c r="V78" s="37">
        <f t="shared" si="82"/>
        <v>1950</v>
      </c>
      <c r="W78" s="37">
        <f t="shared" si="83"/>
        <v>2680</v>
      </c>
      <c r="X78" s="1">
        <f t="shared" si="84"/>
        <v>1</v>
      </c>
      <c r="Y78" s="37">
        <f t="shared" si="85"/>
        <v>130</v>
      </c>
      <c r="Z78" s="1">
        <v>1.262</v>
      </c>
      <c r="AA78" s="1">
        <v>20</v>
      </c>
      <c r="AB78" s="1">
        <v>6</v>
      </c>
      <c r="AC78" s="1">
        <v>5.5</v>
      </c>
      <c r="AD78" s="43">
        <v>24</v>
      </c>
      <c r="AE78" s="43">
        <v>236.45</v>
      </c>
      <c r="AF78" s="42">
        <v>1</v>
      </c>
      <c r="AG78" s="42">
        <v>1</v>
      </c>
      <c r="AH78" s="42">
        <v>252.06</v>
      </c>
      <c r="AI78" s="1">
        <v>19.933</v>
      </c>
      <c r="AJ78" s="37">
        <f t="shared" si="68"/>
        <v>0.050168063011087144</v>
      </c>
      <c r="AK78" s="58">
        <v>2.48</v>
      </c>
      <c r="AL78" s="77"/>
      <c r="AM78" s="42">
        <f t="shared" si="86"/>
        <v>274.27841828264224</v>
      </c>
      <c r="AN78" s="42">
        <f t="shared" si="87"/>
        <v>180.32945578957114</v>
      </c>
      <c r="AO78" s="42">
        <f t="shared" si="88"/>
        <v>76.73913043478261</v>
      </c>
      <c r="AP78" s="42">
        <f t="shared" si="89"/>
        <v>105.00000000000001</v>
      </c>
      <c r="AQ78" s="42">
        <f t="shared" si="90"/>
        <v>120.32357473035438</v>
      </c>
      <c r="AR78" s="42">
        <f t="shared" si="91"/>
        <v>124.55331412103746</v>
      </c>
      <c r="AS78" s="42">
        <f t="shared" si="92"/>
        <v>100.26737967914438</v>
      </c>
      <c r="AT78" s="42">
        <f t="shared" si="93"/>
        <v>105.26315789473684</v>
      </c>
      <c r="AU78" s="42">
        <f t="shared" si="94"/>
        <v>105</v>
      </c>
      <c r="AV78" s="42">
        <f t="shared" si="95"/>
        <v>106.99781659388647</v>
      </c>
      <c r="AW78" s="42">
        <f t="shared" si="96"/>
        <v>107.71739130434783</v>
      </c>
      <c r="AX78" s="42">
        <f t="shared" si="97"/>
        <v>113.33333333333333</v>
      </c>
      <c r="AY78" s="42">
        <f t="shared" si="98"/>
        <v>128.10248198558847</v>
      </c>
      <c r="AZ78" s="42">
        <f t="shared" si="99"/>
        <v>144.44444444444446</v>
      </c>
      <c r="BA78" s="42">
        <f t="shared" si="100"/>
        <v>151.8413597733711</v>
      </c>
      <c r="BB78" s="42">
        <f t="shared" si="101"/>
        <v>100</v>
      </c>
      <c r="BC78" s="42">
        <f t="shared" si="102"/>
        <v>144.44444444444446</v>
      </c>
      <c r="BD78" s="42">
        <f t="shared" si="103"/>
        <v>128.10248198558847</v>
      </c>
      <c r="BE78" s="42">
        <f t="shared" si="104"/>
        <v>144.44444444444446</v>
      </c>
      <c r="BF78" s="42">
        <f t="shared" si="105"/>
        <v>151.8413597733711</v>
      </c>
      <c r="BG78" s="42">
        <f t="shared" si="106"/>
        <v>100</v>
      </c>
      <c r="BH78" s="42">
        <f t="shared" si="107"/>
        <v>144.44444444444446</v>
      </c>
      <c r="BI78" s="42">
        <f t="shared" si="108"/>
        <v>374.4807121661721</v>
      </c>
      <c r="BJ78" s="42">
        <f t="shared" si="109"/>
        <v>645.1612903225806</v>
      </c>
      <c r="BK78" s="42">
        <f t="shared" si="110"/>
        <v>109.0909090909091</v>
      </c>
      <c r="BL78" s="42">
        <f t="shared" si="111"/>
        <v>211.53846153846152</v>
      </c>
      <c r="BM78" s="42">
        <f t="shared" si="112"/>
        <v>120</v>
      </c>
      <c r="BN78" s="42">
        <f t="shared" si="113"/>
        <v>103.96605548960119</v>
      </c>
      <c r="BO78" s="42">
        <f t="shared" si="114"/>
        <v>100</v>
      </c>
      <c r="BP78" s="42">
        <f t="shared" si="115"/>
        <v>100</v>
      </c>
      <c r="BQ78" s="42">
        <f t="shared" si="116"/>
        <v>123.96596665519107</v>
      </c>
      <c r="BR78" s="105">
        <f t="shared" si="74"/>
        <v>0.19657561620268463</v>
      </c>
      <c r="BS78" s="42">
        <f t="shared" si="117"/>
        <v>112.72727272727272</v>
      </c>
    </row>
    <row r="79" spans="1:71" ht="11.25">
      <c r="A79" s="39">
        <v>39569</v>
      </c>
      <c r="B79" s="1">
        <v>4605.8</v>
      </c>
      <c r="C79" s="37">
        <f t="shared" si="76"/>
        <v>230.17491254372814</v>
      </c>
      <c r="D79" s="43">
        <v>31.6</v>
      </c>
      <c r="E79" s="43">
        <f t="shared" si="67"/>
        <v>1.5792103948025986</v>
      </c>
      <c r="F79" s="1">
        <v>3.53</v>
      </c>
      <c r="G79" s="43">
        <v>8.61</v>
      </c>
      <c r="H79" s="1">
        <v>78.09</v>
      </c>
      <c r="I79" s="1">
        <v>43.22</v>
      </c>
      <c r="J79" s="1">
        <v>75</v>
      </c>
      <c r="K79" s="43">
        <v>10</v>
      </c>
      <c r="L79" s="45">
        <f t="shared" si="63"/>
        <v>0.0861</v>
      </c>
      <c r="M79" s="1">
        <v>98.01</v>
      </c>
      <c r="N79" s="1">
        <v>9.91</v>
      </c>
      <c r="O79" s="1">
        <v>0.85</v>
      </c>
      <c r="P79" s="1">
        <v>80</v>
      </c>
      <c r="Q79" s="1">
        <v>1950</v>
      </c>
      <c r="R79" s="1">
        <v>2680</v>
      </c>
      <c r="S79" s="1">
        <v>1</v>
      </c>
      <c r="T79" s="1">
        <v>130</v>
      </c>
      <c r="U79" s="37">
        <f t="shared" si="81"/>
        <v>80</v>
      </c>
      <c r="V79" s="37">
        <f t="shared" si="82"/>
        <v>1950</v>
      </c>
      <c r="W79" s="37">
        <f t="shared" si="83"/>
        <v>2680</v>
      </c>
      <c r="X79" s="1">
        <f t="shared" si="84"/>
        <v>1</v>
      </c>
      <c r="Y79" s="37">
        <f t="shared" si="85"/>
        <v>130</v>
      </c>
      <c r="Z79" s="1">
        <v>1.315</v>
      </c>
      <c r="AA79" s="1">
        <v>20</v>
      </c>
      <c r="AB79" s="1">
        <v>6</v>
      </c>
      <c r="AC79" s="1">
        <v>5.5</v>
      </c>
      <c r="AD79" s="43">
        <v>24</v>
      </c>
      <c r="AE79" s="43">
        <v>236.57</v>
      </c>
      <c r="AF79" s="42">
        <v>1</v>
      </c>
      <c r="AG79" s="42">
        <v>1</v>
      </c>
      <c r="AH79" s="42">
        <v>254.226</v>
      </c>
      <c r="AI79" s="1">
        <v>20.01</v>
      </c>
      <c r="AJ79" s="37">
        <f t="shared" si="68"/>
        <v>0.04997501249375312</v>
      </c>
      <c r="AK79" s="58">
        <v>2.48</v>
      </c>
      <c r="AL79" s="77"/>
      <c r="AM79" s="42">
        <f t="shared" si="86"/>
        <v>273.22297409434816</v>
      </c>
      <c r="AN79" s="42">
        <f t="shared" si="87"/>
        <v>189.21609617726347</v>
      </c>
      <c r="AO79" s="42">
        <f t="shared" si="88"/>
        <v>76.73913043478261</v>
      </c>
      <c r="AP79" s="42">
        <f t="shared" si="89"/>
        <v>105.00000000000001</v>
      </c>
      <c r="AQ79" s="42">
        <f t="shared" si="90"/>
        <v>120.32357473035438</v>
      </c>
      <c r="AR79" s="42">
        <f t="shared" si="91"/>
        <v>124.55331412103746</v>
      </c>
      <c r="AS79" s="42">
        <f t="shared" si="92"/>
        <v>100.26737967914438</v>
      </c>
      <c r="AT79" s="42">
        <f t="shared" si="93"/>
        <v>105.26315789473684</v>
      </c>
      <c r="AU79" s="42">
        <f t="shared" si="94"/>
        <v>105</v>
      </c>
      <c r="AV79" s="42">
        <f t="shared" si="95"/>
        <v>106.99781659388647</v>
      </c>
      <c r="AW79" s="42">
        <f t="shared" si="96"/>
        <v>107.71739130434783</v>
      </c>
      <c r="AX79" s="42">
        <f t="shared" si="97"/>
        <v>113.33333333333333</v>
      </c>
      <c r="AY79" s="42">
        <f t="shared" si="98"/>
        <v>128.10248198558847</v>
      </c>
      <c r="AZ79" s="42">
        <f t="shared" si="99"/>
        <v>144.44444444444446</v>
      </c>
      <c r="BA79" s="42">
        <f t="shared" si="100"/>
        <v>151.8413597733711</v>
      </c>
      <c r="BB79" s="42">
        <f t="shared" si="101"/>
        <v>100</v>
      </c>
      <c r="BC79" s="42">
        <f t="shared" si="102"/>
        <v>144.44444444444446</v>
      </c>
      <c r="BD79" s="42">
        <f t="shared" si="103"/>
        <v>128.10248198558847</v>
      </c>
      <c r="BE79" s="42">
        <f t="shared" si="104"/>
        <v>144.44444444444446</v>
      </c>
      <c r="BF79" s="42">
        <f t="shared" si="105"/>
        <v>151.8413597733711</v>
      </c>
      <c r="BG79" s="42">
        <f t="shared" si="106"/>
        <v>100</v>
      </c>
      <c r="BH79" s="42">
        <f t="shared" si="107"/>
        <v>144.44444444444446</v>
      </c>
      <c r="BI79" s="42">
        <f t="shared" si="108"/>
        <v>390.2077151335311</v>
      </c>
      <c r="BJ79" s="42">
        <f t="shared" si="109"/>
        <v>645.1612903225806</v>
      </c>
      <c r="BK79" s="42">
        <f t="shared" si="110"/>
        <v>109.0909090909091</v>
      </c>
      <c r="BL79" s="42">
        <f t="shared" si="111"/>
        <v>211.53846153846152</v>
      </c>
      <c r="BM79" s="42">
        <f t="shared" si="112"/>
        <v>120</v>
      </c>
      <c r="BN79" s="42">
        <f t="shared" si="113"/>
        <v>104.01881897726773</v>
      </c>
      <c r="BO79" s="42">
        <f t="shared" si="114"/>
        <v>100</v>
      </c>
      <c r="BP79" s="42">
        <f t="shared" si="115"/>
        <v>100</v>
      </c>
      <c r="BQ79" s="42">
        <f t="shared" si="116"/>
        <v>125.03123002016424</v>
      </c>
      <c r="BR79" s="105">
        <f t="shared" si="74"/>
        <v>0.195819178299256</v>
      </c>
      <c r="BS79" s="42">
        <f t="shared" si="117"/>
        <v>112.72727272727272</v>
      </c>
    </row>
    <row r="80" spans="1:71" ht="11.25">
      <c r="A80" s="39">
        <v>39600</v>
      </c>
      <c r="B80" s="1">
        <v>4605.8</v>
      </c>
      <c r="C80" s="37">
        <f t="shared" si="76"/>
        <v>236.26756950856674</v>
      </c>
      <c r="D80" s="43">
        <v>33.4</v>
      </c>
      <c r="E80" s="43">
        <f t="shared" si="67"/>
        <v>1.713347696727198</v>
      </c>
      <c r="F80" s="1">
        <v>5.14</v>
      </c>
      <c r="G80" s="43">
        <v>9.21</v>
      </c>
      <c r="H80" s="1">
        <v>82.29</v>
      </c>
      <c r="I80" s="1">
        <v>45.58</v>
      </c>
      <c r="J80" s="1">
        <v>82.5</v>
      </c>
      <c r="K80" s="43">
        <v>11.7</v>
      </c>
      <c r="L80" s="45">
        <f t="shared" si="63"/>
        <v>0.09210000000000002</v>
      </c>
      <c r="M80" s="1">
        <v>94.85</v>
      </c>
      <c r="N80" s="1">
        <v>17.99</v>
      </c>
      <c r="O80" s="1">
        <v>0.85</v>
      </c>
      <c r="P80" s="1">
        <v>80</v>
      </c>
      <c r="Q80" s="1">
        <v>1950</v>
      </c>
      <c r="R80" s="1">
        <v>2680</v>
      </c>
      <c r="S80" s="1">
        <v>1</v>
      </c>
      <c r="T80" s="1">
        <v>130</v>
      </c>
      <c r="U80" s="37">
        <f t="shared" si="81"/>
        <v>80</v>
      </c>
      <c r="V80" s="37">
        <f t="shared" si="82"/>
        <v>1950</v>
      </c>
      <c r="W80" s="37">
        <f t="shared" si="83"/>
        <v>2680</v>
      </c>
      <c r="X80" s="1">
        <f t="shared" si="84"/>
        <v>1</v>
      </c>
      <c r="Y80" s="37">
        <f t="shared" si="85"/>
        <v>130</v>
      </c>
      <c r="Z80" s="1">
        <v>1.37</v>
      </c>
      <c r="AA80" s="1">
        <v>20</v>
      </c>
      <c r="AB80" s="1">
        <v>6</v>
      </c>
      <c r="AC80" s="1">
        <v>5.5</v>
      </c>
      <c r="AD80" s="43">
        <v>24</v>
      </c>
      <c r="AE80" s="43">
        <v>232.19</v>
      </c>
      <c r="AF80" s="42">
        <v>1</v>
      </c>
      <c r="AG80" s="42">
        <v>1</v>
      </c>
      <c r="AH80" s="42">
        <v>257.52</v>
      </c>
      <c r="AI80" s="1">
        <v>19.494</v>
      </c>
      <c r="AJ80" s="37">
        <f t="shared" si="68"/>
        <v>0.051297835231353235</v>
      </c>
      <c r="AK80" s="58">
        <v>2.48</v>
      </c>
      <c r="AL80" s="77"/>
      <c r="AM80" s="42">
        <f t="shared" si="86"/>
        <v>280.45509960130846</v>
      </c>
      <c r="AN80" s="42">
        <f t="shared" si="87"/>
        <v>205.2880120571588</v>
      </c>
      <c r="AO80" s="42">
        <f t="shared" si="88"/>
        <v>111.73913043478262</v>
      </c>
      <c r="AP80" s="42">
        <f t="shared" si="89"/>
        <v>112.31707317073173</v>
      </c>
      <c r="AQ80" s="42">
        <f t="shared" si="90"/>
        <v>126.79506933744221</v>
      </c>
      <c r="AR80" s="42">
        <f t="shared" si="91"/>
        <v>131.3544668587896</v>
      </c>
      <c r="AS80" s="42">
        <f t="shared" si="92"/>
        <v>110.29411764705883</v>
      </c>
      <c r="AT80" s="42">
        <f t="shared" si="93"/>
        <v>123.15789473684211</v>
      </c>
      <c r="AU80" s="42">
        <f t="shared" si="94"/>
        <v>112.31707317073173</v>
      </c>
      <c r="AV80" s="42">
        <f t="shared" si="95"/>
        <v>103.54803493449782</v>
      </c>
      <c r="AW80" s="42">
        <f t="shared" si="96"/>
        <v>195.54347826086956</v>
      </c>
      <c r="AX80" s="42">
        <f t="shared" si="97"/>
        <v>113.33333333333333</v>
      </c>
      <c r="AY80" s="42">
        <f t="shared" si="98"/>
        <v>128.10248198558847</v>
      </c>
      <c r="AZ80" s="42">
        <f t="shared" si="99"/>
        <v>144.44444444444446</v>
      </c>
      <c r="BA80" s="42">
        <f t="shared" si="100"/>
        <v>151.8413597733711</v>
      </c>
      <c r="BB80" s="42">
        <f t="shared" si="101"/>
        <v>100</v>
      </c>
      <c r="BC80" s="42">
        <f t="shared" si="102"/>
        <v>144.44444444444446</v>
      </c>
      <c r="BD80" s="42">
        <f t="shared" si="103"/>
        <v>128.10248198558847</v>
      </c>
      <c r="BE80" s="42">
        <f t="shared" si="104"/>
        <v>144.44444444444446</v>
      </c>
      <c r="BF80" s="42">
        <f t="shared" si="105"/>
        <v>151.8413597733711</v>
      </c>
      <c r="BG80" s="42">
        <f t="shared" si="106"/>
        <v>100</v>
      </c>
      <c r="BH80" s="42">
        <f t="shared" si="107"/>
        <v>144.44444444444446</v>
      </c>
      <c r="BI80" s="42">
        <f t="shared" si="108"/>
        <v>406.5281899109792</v>
      </c>
      <c r="BJ80" s="42">
        <f t="shared" si="109"/>
        <v>645.1612903225806</v>
      </c>
      <c r="BK80" s="42">
        <f t="shared" si="110"/>
        <v>109.0909090909091</v>
      </c>
      <c r="BL80" s="42">
        <f t="shared" si="111"/>
        <v>211.53846153846152</v>
      </c>
      <c r="BM80" s="42">
        <f t="shared" si="112"/>
        <v>120</v>
      </c>
      <c r="BN80" s="42">
        <f t="shared" si="113"/>
        <v>102.0929516774392</v>
      </c>
      <c r="BO80" s="42">
        <f t="shared" si="114"/>
        <v>100</v>
      </c>
      <c r="BP80" s="42">
        <f t="shared" si="115"/>
        <v>100</v>
      </c>
      <c r="BQ80" s="42">
        <f t="shared" si="116"/>
        <v>126.65125657797668</v>
      </c>
      <c r="BR80" s="105">
        <f t="shared" si="74"/>
        <v>0.20100244987011964</v>
      </c>
      <c r="BS80" s="42">
        <f t="shared" si="117"/>
        <v>112.72727272727272</v>
      </c>
    </row>
    <row r="81" spans="1:71" ht="11.25">
      <c r="A81" s="39">
        <v>39630</v>
      </c>
      <c r="B81" s="1">
        <v>4926.82</v>
      </c>
      <c r="C81" s="37">
        <f t="shared" si="76"/>
        <v>255.91211302721794</v>
      </c>
      <c r="D81" s="43">
        <v>33.4</v>
      </c>
      <c r="E81" s="43">
        <f t="shared" si="67"/>
        <v>1.734884687305215</v>
      </c>
      <c r="F81" s="1">
        <v>5.14</v>
      </c>
      <c r="G81" s="43">
        <v>9.21</v>
      </c>
      <c r="H81" s="1">
        <v>82.29</v>
      </c>
      <c r="I81" s="1">
        <v>45.58</v>
      </c>
      <c r="J81" s="1">
        <v>82.5</v>
      </c>
      <c r="K81" s="43">
        <v>11.7</v>
      </c>
      <c r="L81" s="45">
        <f t="shared" si="63"/>
        <v>0.09210000000000002</v>
      </c>
      <c r="M81" s="1">
        <v>94.85</v>
      </c>
      <c r="N81" s="1">
        <v>17.99</v>
      </c>
      <c r="O81" s="1">
        <v>0.85</v>
      </c>
      <c r="P81" s="1">
        <v>133</v>
      </c>
      <c r="Q81" s="1">
        <v>2290</v>
      </c>
      <c r="R81" s="1">
        <v>3150</v>
      </c>
      <c r="S81" s="1">
        <v>1</v>
      </c>
      <c r="T81" s="1">
        <v>130</v>
      </c>
      <c r="U81" s="37">
        <f t="shared" si="81"/>
        <v>133</v>
      </c>
      <c r="V81" s="37">
        <f t="shared" si="82"/>
        <v>2290</v>
      </c>
      <c r="W81" s="37">
        <f t="shared" si="83"/>
        <v>3150</v>
      </c>
      <c r="X81" s="1">
        <f t="shared" si="84"/>
        <v>1</v>
      </c>
      <c r="Y81" s="37">
        <f t="shared" si="85"/>
        <v>130</v>
      </c>
      <c r="Z81" s="1">
        <v>1.41</v>
      </c>
      <c r="AA81" s="1">
        <v>20</v>
      </c>
      <c r="AB81" s="1">
        <v>6</v>
      </c>
      <c r="AC81" s="1">
        <v>5.5</v>
      </c>
      <c r="AD81" s="43">
        <v>24</v>
      </c>
      <c r="AE81" s="43">
        <v>230.41</v>
      </c>
      <c r="AF81" s="42">
        <v>1</v>
      </c>
      <c r="AG81" s="42">
        <v>1</v>
      </c>
      <c r="AH81" s="42">
        <v>258.67</v>
      </c>
      <c r="AI81" s="1">
        <v>19.252</v>
      </c>
      <c r="AJ81" s="37">
        <f t="shared" si="68"/>
        <v>0.05194265530853938</v>
      </c>
      <c r="AK81" s="58">
        <v>2.48</v>
      </c>
      <c r="AL81" s="77"/>
      <c r="AM81" s="42">
        <f>+((B81/AI81)*100)/($B$41/$AI$41)</f>
        <v>303.7736296077967</v>
      </c>
      <c r="AN81" s="42">
        <f>+((D81/AI81)*100)/($D$41/$AI$41)</f>
        <v>207.86850753387978</v>
      </c>
      <c r="AO81" s="42">
        <f aca="true" t="shared" si="118" ref="AO81:AX84">+(F81*100)/F$41</f>
        <v>111.73913043478262</v>
      </c>
      <c r="AP81" s="42">
        <f t="shared" si="118"/>
        <v>112.31707317073173</v>
      </c>
      <c r="AQ81" s="42">
        <f t="shared" si="118"/>
        <v>126.79506933744221</v>
      </c>
      <c r="AR81" s="42">
        <f t="shared" si="118"/>
        <v>131.3544668587896</v>
      </c>
      <c r="AS81" s="42">
        <f t="shared" si="118"/>
        <v>110.29411764705883</v>
      </c>
      <c r="AT81" s="42">
        <f t="shared" si="118"/>
        <v>123.15789473684211</v>
      </c>
      <c r="AU81" s="42">
        <f t="shared" si="118"/>
        <v>112.31707317073173</v>
      </c>
      <c r="AV81" s="42">
        <f t="shared" si="118"/>
        <v>103.54803493449782</v>
      </c>
      <c r="AW81" s="42">
        <f t="shared" si="118"/>
        <v>195.54347826086956</v>
      </c>
      <c r="AX81" s="42">
        <f t="shared" si="118"/>
        <v>113.33333333333333</v>
      </c>
      <c r="AY81" s="42">
        <f aca="true" t="shared" si="119" ref="AY81:BH84">+(P81*100)/P$41</f>
        <v>212.97037630104083</v>
      </c>
      <c r="AZ81" s="42">
        <f t="shared" si="119"/>
        <v>169.62962962962962</v>
      </c>
      <c r="BA81" s="42">
        <f t="shared" si="119"/>
        <v>178.47025495750708</v>
      </c>
      <c r="BB81" s="42">
        <f t="shared" si="119"/>
        <v>100</v>
      </c>
      <c r="BC81" s="42">
        <f t="shared" si="119"/>
        <v>144.44444444444446</v>
      </c>
      <c r="BD81" s="42">
        <f t="shared" si="119"/>
        <v>212.97037630104083</v>
      </c>
      <c r="BE81" s="42">
        <f t="shared" si="119"/>
        <v>169.62962962962962</v>
      </c>
      <c r="BF81" s="42">
        <f t="shared" si="119"/>
        <v>178.47025495750708</v>
      </c>
      <c r="BG81" s="42">
        <f t="shared" si="119"/>
        <v>100</v>
      </c>
      <c r="BH81" s="42">
        <f t="shared" si="119"/>
        <v>144.44444444444446</v>
      </c>
      <c r="BI81" s="42">
        <f aca="true" t="shared" si="120" ref="BI81:BQ84">+(Z81*100)/Z$41</f>
        <v>418.3976261127596</v>
      </c>
      <c r="BJ81" s="42">
        <f t="shared" si="120"/>
        <v>645.1612903225806</v>
      </c>
      <c r="BK81" s="42">
        <f t="shared" si="120"/>
        <v>109.0909090909091</v>
      </c>
      <c r="BL81" s="42">
        <f t="shared" si="120"/>
        <v>211.53846153846152</v>
      </c>
      <c r="BM81" s="42">
        <f t="shared" si="120"/>
        <v>120</v>
      </c>
      <c r="BN81" s="42">
        <f t="shared" si="120"/>
        <v>101.31029327705228</v>
      </c>
      <c r="BO81" s="42">
        <f t="shared" si="120"/>
        <v>100</v>
      </c>
      <c r="BP81" s="42">
        <f t="shared" si="120"/>
        <v>100</v>
      </c>
      <c r="BQ81" s="42">
        <f t="shared" si="120"/>
        <v>127.21683962032164</v>
      </c>
      <c r="BR81" s="105">
        <f>+(AJ81*100)/AI$41</f>
        <v>0.20352907530480538</v>
      </c>
      <c r="BS81" s="42">
        <f>+(AK81*100)/AK$41</f>
        <v>112.72727272727272</v>
      </c>
    </row>
    <row r="82" spans="1:71" ht="11.25">
      <c r="A82" s="39">
        <v>39661</v>
      </c>
      <c r="B82" s="1">
        <v>4926.82</v>
      </c>
      <c r="C82" s="37">
        <f t="shared" si="76"/>
        <v>256.37820679606597</v>
      </c>
      <c r="D82" s="43">
        <v>33.4</v>
      </c>
      <c r="E82" s="43">
        <f t="shared" si="67"/>
        <v>1.7380444398189103</v>
      </c>
      <c r="F82" s="1">
        <v>5.14</v>
      </c>
      <c r="G82" s="43">
        <v>9.21</v>
      </c>
      <c r="H82" s="1">
        <v>82.29</v>
      </c>
      <c r="I82" s="1">
        <v>45.58</v>
      </c>
      <c r="J82" s="1">
        <v>82.5</v>
      </c>
      <c r="K82" s="43">
        <v>11.7</v>
      </c>
      <c r="L82" s="45">
        <f t="shared" si="63"/>
        <v>0.09210000000000002</v>
      </c>
      <c r="M82" s="1">
        <v>94.85</v>
      </c>
      <c r="N82" s="1">
        <v>17.99</v>
      </c>
      <c r="O82" s="1">
        <v>0.85</v>
      </c>
      <c r="P82" s="1">
        <v>133</v>
      </c>
      <c r="Q82" s="1">
        <v>2290</v>
      </c>
      <c r="R82" s="1">
        <v>3150</v>
      </c>
      <c r="S82" s="1">
        <v>1</v>
      </c>
      <c r="T82" s="1">
        <v>130</v>
      </c>
      <c r="U82" s="37">
        <f t="shared" si="81"/>
        <v>133</v>
      </c>
      <c r="V82" s="37">
        <f t="shared" si="82"/>
        <v>2290</v>
      </c>
      <c r="W82" s="37">
        <f t="shared" si="83"/>
        <v>3150</v>
      </c>
      <c r="X82" s="1">
        <f t="shared" si="84"/>
        <v>1</v>
      </c>
      <c r="Y82" s="37">
        <f t="shared" si="85"/>
        <v>130</v>
      </c>
      <c r="Z82" s="1">
        <v>1.435</v>
      </c>
      <c r="AA82" s="1">
        <v>20</v>
      </c>
      <c r="AB82" s="1">
        <v>6</v>
      </c>
      <c r="AC82" s="1">
        <v>5.5</v>
      </c>
      <c r="AD82" s="43">
        <v>24</v>
      </c>
      <c r="AE82" s="43">
        <v>235.62</v>
      </c>
      <c r="AF82" s="42">
        <v>1</v>
      </c>
      <c r="AG82" s="42">
        <v>1</v>
      </c>
      <c r="AH82" s="43">
        <v>235.62</v>
      </c>
      <c r="AI82" s="1">
        <v>19.217</v>
      </c>
      <c r="AJ82" s="37">
        <f t="shared" si="68"/>
        <v>0.052037258677212886</v>
      </c>
      <c r="AK82" s="42">
        <v>3</v>
      </c>
      <c r="AL82" s="77"/>
      <c r="AM82" s="42">
        <f>+((B82/AI82)*100)/($B$41/$AI$41)</f>
        <v>304.3268937508093</v>
      </c>
      <c r="AN82" s="42">
        <f>+((D82/AI82)*100)/($D$41/$AI$41)</f>
        <v>208.24709928928831</v>
      </c>
      <c r="AO82" s="42">
        <f t="shared" si="118"/>
        <v>111.73913043478262</v>
      </c>
      <c r="AP82" s="42">
        <f t="shared" si="118"/>
        <v>112.31707317073173</v>
      </c>
      <c r="AQ82" s="42">
        <f t="shared" si="118"/>
        <v>126.79506933744221</v>
      </c>
      <c r="AR82" s="42">
        <f t="shared" si="118"/>
        <v>131.3544668587896</v>
      </c>
      <c r="AS82" s="42">
        <f t="shared" si="118"/>
        <v>110.29411764705883</v>
      </c>
      <c r="AT82" s="42">
        <f t="shared" si="118"/>
        <v>123.15789473684211</v>
      </c>
      <c r="AU82" s="42">
        <f t="shared" si="118"/>
        <v>112.31707317073173</v>
      </c>
      <c r="AV82" s="42">
        <f t="shared" si="118"/>
        <v>103.54803493449782</v>
      </c>
      <c r="AW82" s="42">
        <f t="shared" si="118"/>
        <v>195.54347826086956</v>
      </c>
      <c r="AX82" s="42">
        <f t="shared" si="118"/>
        <v>113.33333333333333</v>
      </c>
      <c r="AY82" s="42">
        <f t="shared" si="119"/>
        <v>212.97037630104083</v>
      </c>
      <c r="AZ82" s="42">
        <f t="shared" si="119"/>
        <v>169.62962962962962</v>
      </c>
      <c r="BA82" s="42">
        <f t="shared" si="119"/>
        <v>178.47025495750708</v>
      </c>
      <c r="BB82" s="42">
        <f t="shared" si="119"/>
        <v>100</v>
      </c>
      <c r="BC82" s="42">
        <f t="shared" si="119"/>
        <v>144.44444444444446</v>
      </c>
      <c r="BD82" s="42">
        <f t="shared" si="119"/>
        <v>212.97037630104083</v>
      </c>
      <c r="BE82" s="42">
        <f t="shared" si="119"/>
        <v>169.62962962962962</v>
      </c>
      <c r="BF82" s="42">
        <f t="shared" si="119"/>
        <v>178.47025495750708</v>
      </c>
      <c r="BG82" s="42">
        <f t="shared" si="119"/>
        <v>100</v>
      </c>
      <c r="BH82" s="42">
        <f t="shared" si="119"/>
        <v>144.44444444444446</v>
      </c>
      <c r="BI82" s="42">
        <f t="shared" si="120"/>
        <v>425.8160237388724</v>
      </c>
      <c r="BJ82" s="42">
        <f t="shared" si="120"/>
        <v>645.1612903225806</v>
      </c>
      <c r="BK82" s="42">
        <f t="shared" si="120"/>
        <v>109.0909090909091</v>
      </c>
      <c r="BL82" s="42">
        <f t="shared" si="120"/>
        <v>211.53846153846152</v>
      </c>
      <c r="BM82" s="42">
        <f t="shared" si="120"/>
        <v>120</v>
      </c>
      <c r="BN82" s="42">
        <f t="shared" si="120"/>
        <v>103.60110803324099</v>
      </c>
      <c r="BO82" s="42">
        <f t="shared" si="120"/>
        <v>100</v>
      </c>
      <c r="BP82" s="42">
        <f t="shared" si="120"/>
        <v>100</v>
      </c>
      <c r="BQ82" s="42">
        <f t="shared" si="120"/>
        <v>115.88058820636404</v>
      </c>
      <c r="BR82" s="105">
        <f>+(AJ82*100)/AI$41</f>
        <v>0.20389976363470433</v>
      </c>
      <c r="BS82" s="42">
        <f>+(AK82*100)/AK$41</f>
        <v>136.36363636363635</v>
      </c>
    </row>
    <row r="83" spans="1:71" ht="11.25">
      <c r="A83" s="39">
        <v>39692</v>
      </c>
      <c r="B83" s="1">
        <v>4926.82</v>
      </c>
      <c r="C83" s="37">
        <f t="shared" si="76"/>
        <v>241.9852652259332</v>
      </c>
      <c r="D83" s="43">
        <v>31.7</v>
      </c>
      <c r="E83" s="43">
        <f t="shared" si="67"/>
        <v>1.5569744597249509</v>
      </c>
      <c r="F83" s="1">
        <v>5.14</v>
      </c>
      <c r="G83" s="43">
        <v>9.21</v>
      </c>
      <c r="H83" s="1">
        <v>82.29</v>
      </c>
      <c r="I83" s="1">
        <v>45.58</v>
      </c>
      <c r="J83" s="1">
        <v>82.5</v>
      </c>
      <c r="K83" s="43">
        <v>11.7</v>
      </c>
      <c r="L83" s="45">
        <f t="shared" si="63"/>
        <v>0.09210000000000002</v>
      </c>
      <c r="M83" s="1">
        <v>94.85</v>
      </c>
      <c r="N83" s="1">
        <v>17.99</v>
      </c>
      <c r="O83" s="1">
        <v>0.85</v>
      </c>
      <c r="P83" s="1">
        <v>133</v>
      </c>
      <c r="Q83" s="1">
        <v>2290</v>
      </c>
      <c r="R83" s="1">
        <v>3150</v>
      </c>
      <c r="S83" s="1">
        <v>1</v>
      </c>
      <c r="T83" s="1">
        <v>130</v>
      </c>
      <c r="U83" s="37">
        <f t="shared" si="81"/>
        <v>133</v>
      </c>
      <c r="V83" s="37">
        <f t="shared" si="82"/>
        <v>2290</v>
      </c>
      <c r="W83" s="37">
        <f t="shared" si="83"/>
        <v>3150</v>
      </c>
      <c r="X83" s="1">
        <f t="shared" si="84"/>
        <v>1</v>
      </c>
      <c r="Y83" s="37">
        <f t="shared" si="85"/>
        <v>130</v>
      </c>
      <c r="Z83" s="1">
        <v>1.435</v>
      </c>
      <c r="AA83" s="1">
        <v>20</v>
      </c>
      <c r="AB83" s="1">
        <v>6</v>
      </c>
      <c r="AC83" s="1">
        <v>5.5</v>
      </c>
      <c r="AD83" s="43">
        <v>24</v>
      </c>
      <c r="AE83" s="43">
        <v>245.54</v>
      </c>
      <c r="AF83" s="42">
        <v>1</v>
      </c>
      <c r="AG83" s="42">
        <v>1</v>
      </c>
      <c r="AH83" s="43">
        <v>245.54</v>
      </c>
      <c r="AI83" s="1">
        <v>20.36</v>
      </c>
      <c r="AJ83" s="37">
        <f t="shared" si="68"/>
        <v>0.049115913555992145</v>
      </c>
      <c r="AK83" s="42">
        <v>3</v>
      </c>
      <c r="AL83" s="77"/>
      <c r="AM83" s="42">
        <f>+((B83/AI83)*100)/($B$41/$AI$41)</f>
        <v>287.2421373874903</v>
      </c>
      <c r="AN83" s="42">
        <f>+((D83/AI83)*100)/($D$41/$AI$41)</f>
        <v>186.55185533634022</v>
      </c>
      <c r="AO83" s="42">
        <f t="shared" si="118"/>
        <v>111.73913043478262</v>
      </c>
      <c r="AP83" s="42">
        <f t="shared" si="118"/>
        <v>112.31707317073173</v>
      </c>
      <c r="AQ83" s="42">
        <f t="shared" si="118"/>
        <v>126.79506933744221</v>
      </c>
      <c r="AR83" s="42">
        <f t="shared" si="118"/>
        <v>131.3544668587896</v>
      </c>
      <c r="AS83" s="42">
        <f t="shared" si="118"/>
        <v>110.29411764705883</v>
      </c>
      <c r="AT83" s="42">
        <f t="shared" si="118"/>
        <v>123.15789473684211</v>
      </c>
      <c r="AU83" s="42">
        <f t="shared" si="118"/>
        <v>112.31707317073173</v>
      </c>
      <c r="AV83" s="42">
        <f t="shared" si="118"/>
        <v>103.54803493449782</v>
      </c>
      <c r="AW83" s="42">
        <f t="shared" si="118"/>
        <v>195.54347826086956</v>
      </c>
      <c r="AX83" s="42">
        <f t="shared" si="118"/>
        <v>113.33333333333333</v>
      </c>
      <c r="AY83" s="42">
        <f t="shared" si="119"/>
        <v>212.97037630104083</v>
      </c>
      <c r="AZ83" s="42">
        <f t="shared" si="119"/>
        <v>169.62962962962962</v>
      </c>
      <c r="BA83" s="42">
        <f t="shared" si="119"/>
        <v>178.47025495750708</v>
      </c>
      <c r="BB83" s="42">
        <f t="shared" si="119"/>
        <v>100</v>
      </c>
      <c r="BC83" s="42">
        <f t="shared" si="119"/>
        <v>144.44444444444446</v>
      </c>
      <c r="BD83" s="42">
        <f t="shared" si="119"/>
        <v>212.97037630104083</v>
      </c>
      <c r="BE83" s="42">
        <f t="shared" si="119"/>
        <v>169.62962962962962</v>
      </c>
      <c r="BF83" s="42">
        <f t="shared" si="119"/>
        <v>178.47025495750708</v>
      </c>
      <c r="BG83" s="42">
        <f t="shared" si="119"/>
        <v>100</v>
      </c>
      <c r="BH83" s="42">
        <f t="shared" si="119"/>
        <v>144.44444444444446</v>
      </c>
      <c r="BI83" s="42">
        <f t="shared" si="120"/>
        <v>425.8160237388724</v>
      </c>
      <c r="BJ83" s="42">
        <f t="shared" si="120"/>
        <v>645.1612903225806</v>
      </c>
      <c r="BK83" s="42">
        <f t="shared" si="120"/>
        <v>109.0909090909091</v>
      </c>
      <c r="BL83" s="42">
        <f t="shared" si="120"/>
        <v>211.53846153846152</v>
      </c>
      <c r="BM83" s="42">
        <f t="shared" si="120"/>
        <v>120</v>
      </c>
      <c r="BN83" s="42">
        <f t="shared" si="120"/>
        <v>107.9628896803412</v>
      </c>
      <c r="BO83" s="42">
        <f t="shared" si="120"/>
        <v>100</v>
      </c>
      <c r="BP83" s="42">
        <f t="shared" si="120"/>
        <v>100</v>
      </c>
      <c r="BQ83" s="42">
        <f t="shared" si="120"/>
        <v>120.75935671076574</v>
      </c>
      <c r="BR83" s="105">
        <f>+(AJ83*100)/AI$41</f>
        <v>0.19245293505737293</v>
      </c>
      <c r="BS83" s="42">
        <f>+(AK83*100)/AK$41</f>
        <v>136.36363636363635</v>
      </c>
    </row>
    <row r="84" spans="1:71" ht="9.75">
      <c r="A84" s="39">
        <v>39722</v>
      </c>
      <c r="B84" s="1">
        <v>4926.82</v>
      </c>
      <c r="C84" s="37">
        <f t="shared" si="76"/>
        <v>220.21275644750366</v>
      </c>
      <c r="D84" s="43">
        <v>30</v>
      </c>
      <c r="E84" s="43">
        <f t="shared" si="67"/>
        <v>1.340901980065257</v>
      </c>
      <c r="F84" s="1">
        <v>4.6</v>
      </c>
      <c r="G84" s="43">
        <v>9.5</v>
      </c>
      <c r="H84" s="1">
        <v>82.29</v>
      </c>
      <c r="I84" s="48">
        <v>46.8</v>
      </c>
      <c r="J84" s="1">
        <v>80</v>
      </c>
      <c r="K84" s="43">
        <v>10</v>
      </c>
      <c r="L84" s="1">
        <f t="shared" si="63"/>
        <v>0.095</v>
      </c>
      <c r="M84" s="1">
        <v>103.6</v>
      </c>
      <c r="N84" s="1">
        <v>13.4</v>
      </c>
      <c r="O84" s="1">
        <v>1.4</v>
      </c>
      <c r="P84" s="1">
        <v>113</v>
      </c>
      <c r="Q84" s="1">
        <v>2520</v>
      </c>
      <c r="R84" s="1">
        <v>3466</v>
      </c>
      <c r="S84" s="1">
        <v>1</v>
      </c>
      <c r="T84" s="1">
        <v>130</v>
      </c>
      <c r="U84" s="1">
        <f t="shared" si="81"/>
        <v>113</v>
      </c>
      <c r="V84" s="1">
        <f t="shared" si="82"/>
        <v>2520</v>
      </c>
      <c r="W84" s="1">
        <f t="shared" si="83"/>
        <v>3466</v>
      </c>
      <c r="X84" s="1">
        <f aca="true" t="shared" si="121" ref="X84:X90">S84</f>
        <v>1</v>
      </c>
      <c r="Y84" s="37">
        <f aca="true" t="shared" si="122" ref="Y84:Y90">T84</f>
        <v>130</v>
      </c>
      <c r="Z84" s="1">
        <v>1.435</v>
      </c>
      <c r="AA84" s="1">
        <v>20</v>
      </c>
      <c r="AB84" s="1">
        <v>6</v>
      </c>
      <c r="AC84" s="1">
        <v>5.5</v>
      </c>
      <c r="AD84" s="43">
        <v>24</v>
      </c>
      <c r="AE84" s="43">
        <v>271.22</v>
      </c>
      <c r="AF84" s="42">
        <v>1</v>
      </c>
      <c r="AG84" s="42">
        <v>1</v>
      </c>
      <c r="AH84" s="43">
        <v>263.74</v>
      </c>
      <c r="AI84" s="1">
        <v>22.373</v>
      </c>
      <c r="AJ84" s="37">
        <f t="shared" si="68"/>
        <v>0.04469673266884191</v>
      </c>
      <c r="AK84" s="42">
        <v>3</v>
      </c>
      <c r="AL84" s="77"/>
      <c r="AM84" s="42">
        <f>+((B84/AI84)*100)/($B$41/$AI$41)</f>
        <v>261.39766313008096</v>
      </c>
      <c r="AN84" s="42">
        <f>+((D84/AI84)*100)/($D$41/$AI$41)</f>
        <v>160.66272034387524</v>
      </c>
      <c r="AO84" s="42">
        <f t="shared" si="118"/>
        <v>100</v>
      </c>
      <c r="AP84" s="42">
        <f t="shared" si="118"/>
        <v>115.85365853658537</v>
      </c>
      <c r="AQ84" s="42">
        <f t="shared" si="118"/>
        <v>126.79506933744221</v>
      </c>
      <c r="AR84" s="42">
        <f t="shared" si="118"/>
        <v>134.87031700288182</v>
      </c>
      <c r="AS84" s="42">
        <f t="shared" si="118"/>
        <v>106.95187165775401</v>
      </c>
      <c r="AT84" s="42">
        <f t="shared" si="118"/>
        <v>105.26315789473684</v>
      </c>
      <c r="AU84" s="42">
        <f t="shared" si="118"/>
        <v>115.85365853658539</v>
      </c>
      <c r="AV84" s="42">
        <f t="shared" si="118"/>
        <v>113.10043668122272</v>
      </c>
      <c r="AW84" s="42">
        <f t="shared" si="118"/>
        <v>145.6521739130435</v>
      </c>
      <c r="AX84" s="42">
        <f t="shared" si="118"/>
        <v>186.66666666666666</v>
      </c>
      <c r="AY84" s="42">
        <f t="shared" si="119"/>
        <v>180.9447558046437</v>
      </c>
      <c r="AZ84" s="42">
        <f t="shared" si="119"/>
        <v>186.66666666666666</v>
      </c>
      <c r="BA84" s="42">
        <f t="shared" si="119"/>
        <v>196.37393767705382</v>
      </c>
      <c r="BB84" s="42">
        <f t="shared" si="119"/>
        <v>100</v>
      </c>
      <c r="BC84" s="42">
        <f t="shared" si="119"/>
        <v>144.44444444444446</v>
      </c>
      <c r="BD84" s="42">
        <f t="shared" si="119"/>
        <v>180.9447558046437</v>
      </c>
      <c r="BE84" s="42">
        <f t="shared" si="119"/>
        <v>186.66666666666666</v>
      </c>
      <c r="BF84" s="42">
        <f t="shared" si="119"/>
        <v>196.37393767705382</v>
      </c>
      <c r="BG84" s="42">
        <f t="shared" si="119"/>
        <v>100</v>
      </c>
      <c r="BH84" s="42">
        <f t="shared" si="119"/>
        <v>144.44444444444446</v>
      </c>
      <c r="BI84" s="42">
        <f t="shared" si="120"/>
        <v>425.8160237388724</v>
      </c>
      <c r="BJ84" s="42">
        <f t="shared" si="120"/>
        <v>645.1612903225806</v>
      </c>
      <c r="BK84" s="42">
        <f t="shared" si="120"/>
        <v>109.0909090909091</v>
      </c>
      <c r="BL84" s="42">
        <f t="shared" si="120"/>
        <v>211.53846153846152</v>
      </c>
      <c r="BM84" s="42">
        <f t="shared" si="120"/>
        <v>120</v>
      </c>
      <c r="BN84" s="42">
        <f t="shared" si="120"/>
        <v>119.25427604097966</v>
      </c>
      <c r="BO84" s="42">
        <f t="shared" si="120"/>
        <v>100</v>
      </c>
      <c r="BP84" s="42">
        <f t="shared" si="120"/>
        <v>100</v>
      </c>
      <c r="BQ84" s="42">
        <f t="shared" si="120"/>
        <v>129.71032312005113</v>
      </c>
      <c r="BR84" s="105">
        <f>+(AJ84*100)/AI$41</f>
        <v>0.1751370740521214</v>
      </c>
      <c r="BS84" s="42">
        <f>+(AK84*100)/AK$41</f>
        <v>136.36363636363635</v>
      </c>
    </row>
    <row r="85" spans="1:71" ht="9.75">
      <c r="A85" s="39">
        <v>39753</v>
      </c>
      <c r="B85" s="1">
        <v>4926.82</v>
      </c>
      <c r="C85" s="37">
        <f t="shared" si="76"/>
        <v>207.9967914890024</v>
      </c>
      <c r="D85" s="43">
        <v>28.2</v>
      </c>
      <c r="E85" s="43">
        <f t="shared" si="67"/>
        <v>1.190526449107105</v>
      </c>
      <c r="F85" s="1">
        <v>4.6</v>
      </c>
      <c r="G85" s="43">
        <v>9.5</v>
      </c>
      <c r="H85" s="1">
        <v>82.29</v>
      </c>
      <c r="I85" s="48">
        <v>46.8</v>
      </c>
      <c r="J85" s="1">
        <v>80</v>
      </c>
      <c r="K85" s="43">
        <v>10</v>
      </c>
      <c r="L85" s="1">
        <f t="shared" si="63"/>
        <v>0.095</v>
      </c>
      <c r="M85" s="1">
        <v>103.6</v>
      </c>
      <c r="N85" s="1">
        <v>13.4</v>
      </c>
      <c r="O85" s="1">
        <v>1.4</v>
      </c>
      <c r="P85" s="1">
        <v>113</v>
      </c>
      <c r="Q85" s="1">
        <v>2520</v>
      </c>
      <c r="R85" s="1">
        <v>3466</v>
      </c>
      <c r="S85" s="1">
        <v>1</v>
      </c>
      <c r="T85" s="1">
        <v>130</v>
      </c>
      <c r="U85" s="1">
        <f aca="true" t="shared" si="123" ref="U85:U90">P85</f>
        <v>113</v>
      </c>
      <c r="V85" s="1">
        <f aca="true" t="shared" si="124" ref="V85:V90">Q85</f>
        <v>2520</v>
      </c>
      <c r="W85" s="1">
        <f aca="true" t="shared" si="125" ref="W85:W90">R85</f>
        <v>3466</v>
      </c>
      <c r="X85" s="1">
        <f t="shared" si="121"/>
        <v>1</v>
      </c>
      <c r="Y85" s="37">
        <f t="shared" si="122"/>
        <v>130</v>
      </c>
      <c r="Z85" s="1">
        <v>1.435</v>
      </c>
      <c r="AA85" s="1">
        <v>20</v>
      </c>
      <c r="AB85" s="1">
        <v>6</v>
      </c>
      <c r="AC85" s="1">
        <v>5.5</v>
      </c>
      <c r="AD85" s="43">
        <v>24</v>
      </c>
      <c r="AE85" s="1">
        <v>289.99</v>
      </c>
      <c r="AF85" s="42">
        <v>1</v>
      </c>
      <c r="AG85" s="42">
        <v>1</v>
      </c>
      <c r="AH85" s="48">
        <v>264.23</v>
      </c>
      <c r="AI85" s="1">
        <v>23.687</v>
      </c>
      <c r="AJ85" s="37">
        <f t="shared" si="68"/>
        <v>0.04221724996833706</v>
      </c>
      <c r="AK85" s="42">
        <v>3</v>
      </c>
      <c r="AL85" s="77"/>
      <c r="AM85" s="42">
        <f aca="true" t="shared" si="126" ref="AM85:AM90">+((B85/AI85)*100)/($B$41/$AI$41)</f>
        <v>246.89702863213162</v>
      </c>
      <c r="AN85" s="42">
        <f aca="true" t="shared" si="127" ref="AN85:AN90">+((D85/AI85)*100)/($D$41/$AI$41)</f>
        <v>142.64519017681891</v>
      </c>
      <c r="AO85" s="42">
        <f aca="true" t="shared" si="128" ref="AO85:AO90">+(F85*100)/F$41</f>
        <v>100</v>
      </c>
      <c r="AP85" s="42">
        <f aca="true" t="shared" si="129" ref="AP85:AP90">+(G85*100)/G$41</f>
        <v>115.85365853658537</v>
      </c>
      <c r="AQ85" s="42">
        <f aca="true" t="shared" si="130" ref="AQ85:AQ90">+(H85*100)/H$41</f>
        <v>126.79506933744221</v>
      </c>
      <c r="AR85" s="42">
        <f aca="true" t="shared" si="131" ref="AR85:AR90">+(I85*100)/I$41</f>
        <v>134.87031700288182</v>
      </c>
      <c r="AS85" s="42">
        <f aca="true" t="shared" si="132" ref="AS85:AS90">+(J85*100)/J$41</f>
        <v>106.95187165775401</v>
      </c>
      <c r="AT85" s="42">
        <f aca="true" t="shared" si="133" ref="AT85:AT90">+(K85*100)/K$41</f>
        <v>105.26315789473684</v>
      </c>
      <c r="AU85" s="42">
        <f aca="true" t="shared" si="134" ref="AU85:AU90">+(L85*100)/L$41</f>
        <v>115.85365853658539</v>
      </c>
      <c r="AV85" s="42">
        <f aca="true" t="shared" si="135" ref="AV85:AV90">+(M85*100)/M$41</f>
        <v>113.10043668122272</v>
      </c>
      <c r="AW85" s="42">
        <f aca="true" t="shared" si="136" ref="AW85:AW90">+(N85*100)/N$41</f>
        <v>145.6521739130435</v>
      </c>
      <c r="AX85" s="42">
        <f aca="true" t="shared" si="137" ref="AX85:AX90">+(O85*100)/O$41</f>
        <v>186.66666666666666</v>
      </c>
      <c r="AY85" s="42">
        <f aca="true" t="shared" si="138" ref="AY85:AY90">+(P85*100)/P$41</f>
        <v>180.9447558046437</v>
      </c>
      <c r="AZ85" s="42">
        <f aca="true" t="shared" si="139" ref="AZ85:AZ90">+(Q85*100)/Q$41</f>
        <v>186.66666666666666</v>
      </c>
      <c r="BA85" s="42">
        <f aca="true" t="shared" si="140" ref="BA85:BA90">+(R85*100)/R$41</f>
        <v>196.37393767705382</v>
      </c>
      <c r="BB85" s="42">
        <f aca="true" t="shared" si="141" ref="BB85:BB90">+(S85*100)/S$41</f>
        <v>100</v>
      </c>
      <c r="BC85" s="42">
        <f aca="true" t="shared" si="142" ref="BC85:BC90">+(T85*100)/T$41</f>
        <v>144.44444444444446</v>
      </c>
      <c r="BD85" s="42">
        <f aca="true" t="shared" si="143" ref="BD85:BD90">+(U85*100)/U$41</f>
        <v>180.9447558046437</v>
      </c>
      <c r="BE85" s="42">
        <f aca="true" t="shared" si="144" ref="BE85:BE90">+(V85*100)/V$41</f>
        <v>186.66666666666666</v>
      </c>
      <c r="BF85" s="42">
        <f aca="true" t="shared" si="145" ref="BF85:BF90">+(W85*100)/W$41</f>
        <v>196.37393767705382</v>
      </c>
      <c r="BG85" s="42">
        <f aca="true" t="shared" si="146" ref="BG85:BG90">+(X85*100)/X$41</f>
        <v>100</v>
      </c>
      <c r="BH85" s="42">
        <f aca="true" t="shared" si="147" ref="BH85:BH90">+(Y85*100)/Y$41</f>
        <v>144.44444444444446</v>
      </c>
      <c r="BI85" s="42">
        <f aca="true" t="shared" si="148" ref="BI85:BI90">+(Z85*100)/Z$41</f>
        <v>425.8160237388724</v>
      </c>
      <c r="BJ85" s="42">
        <f aca="true" t="shared" si="149" ref="BJ85:BJ90">+(AA85*100)/AA$41</f>
        <v>645.1612903225806</v>
      </c>
      <c r="BK85" s="42">
        <f aca="true" t="shared" si="150" ref="BK85:BK90">+(AB85*100)/AB$41</f>
        <v>109.0909090909091</v>
      </c>
      <c r="BL85" s="42">
        <f aca="true" t="shared" si="151" ref="BL85:BL90">+(AC85*100)/AC$41</f>
        <v>211.53846153846152</v>
      </c>
      <c r="BM85" s="42">
        <f aca="true" t="shared" si="152" ref="BM85:BM90">+(AD85*100)/AD$41</f>
        <v>120</v>
      </c>
      <c r="BN85" s="42">
        <f aca="true" t="shared" si="153" ref="BN85:BN90">+(AE85*100)/AE$41</f>
        <v>127.50736490348679</v>
      </c>
      <c r="BO85" s="42">
        <f aca="true" t="shared" si="154" ref="BO85:BO90">+(AF85*100)/AF$41</f>
        <v>100</v>
      </c>
      <c r="BP85" s="42">
        <f aca="true" t="shared" si="155" ref="BP85:BP90">+(AG85*100)/AG$41</f>
        <v>100</v>
      </c>
      <c r="BQ85" s="42">
        <f aca="true" t="shared" si="156" ref="BQ85:BQ90">+(AH85*100)/AH$41</f>
        <v>129.9513106772242</v>
      </c>
      <c r="BR85" s="105">
        <f aca="true" t="shared" si="157" ref="BR85:BR90">+(AJ85*100)/AI$41</f>
        <v>0.16542161344906964</v>
      </c>
      <c r="BS85" s="42">
        <f aca="true" t="shared" si="158" ref="BS85:BS90">+(AK85*100)/AK$41</f>
        <v>136.36363636363635</v>
      </c>
    </row>
    <row r="86" spans="1:71" ht="9.75">
      <c r="A86" s="39">
        <v>39783</v>
      </c>
      <c r="B86" s="1">
        <v>4926.82</v>
      </c>
      <c r="C86" s="37">
        <f t="shared" si="76"/>
        <v>202.30854514844165</v>
      </c>
      <c r="D86" s="1">
        <v>26.5</v>
      </c>
      <c r="E86" s="43">
        <f t="shared" si="67"/>
        <v>1.0881616227980124</v>
      </c>
      <c r="F86" s="1">
        <v>4.6</v>
      </c>
      <c r="G86" s="43">
        <v>9.5</v>
      </c>
      <c r="H86" s="48">
        <v>84.8</v>
      </c>
      <c r="I86" s="48">
        <v>46.8</v>
      </c>
      <c r="J86" s="1">
        <v>80</v>
      </c>
      <c r="K86" s="43">
        <v>10</v>
      </c>
      <c r="L86" s="1">
        <f t="shared" si="63"/>
        <v>0.095</v>
      </c>
      <c r="M86" s="1">
        <v>103.6</v>
      </c>
      <c r="N86" s="1">
        <v>13.4</v>
      </c>
      <c r="O86" s="1">
        <v>1.4</v>
      </c>
      <c r="P86" s="1">
        <v>113</v>
      </c>
      <c r="Q86" s="1">
        <v>2520</v>
      </c>
      <c r="R86" s="1">
        <v>3466</v>
      </c>
      <c r="S86" s="1">
        <v>1</v>
      </c>
      <c r="T86" s="1">
        <v>130</v>
      </c>
      <c r="U86" s="1">
        <f t="shared" si="123"/>
        <v>113</v>
      </c>
      <c r="V86" s="1">
        <f t="shared" si="124"/>
        <v>2520</v>
      </c>
      <c r="W86" s="1">
        <f t="shared" si="125"/>
        <v>3466</v>
      </c>
      <c r="X86" s="1">
        <f t="shared" si="121"/>
        <v>1</v>
      </c>
      <c r="Y86" s="37">
        <f t="shared" si="122"/>
        <v>130</v>
      </c>
      <c r="Z86" s="1">
        <v>1.435</v>
      </c>
      <c r="AA86" s="1">
        <v>20</v>
      </c>
      <c r="AB86" s="1">
        <v>6</v>
      </c>
      <c r="AC86" s="1">
        <v>5.5</v>
      </c>
      <c r="AD86" s="43">
        <v>24</v>
      </c>
      <c r="AE86" s="43">
        <v>298.59</v>
      </c>
      <c r="AF86" s="42">
        <v>1</v>
      </c>
      <c r="AG86" s="42">
        <v>1</v>
      </c>
      <c r="AH86" s="48">
        <v>266.69</v>
      </c>
      <c r="AI86" s="1">
        <v>24.353</v>
      </c>
      <c r="AJ86" s="37">
        <f t="shared" si="68"/>
        <v>0.04106270274709481</v>
      </c>
      <c r="AK86" s="42">
        <v>3</v>
      </c>
      <c r="AL86" s="77"/>
      <c r="AM86" s="42">
        <f t="shared" si="126"/>
        <v>240.14494794108742</v>
      </c>
      <c r="AN86" s="42">
        <f t="shared" si="127"/>
        <v>130.3801538752492</v>
      </c>
      <c r="AO86" s="42">
        <f t="shared" si="128"/>
        <v>100</v>
      </c>
      <c r="AP86" s="42">
        <f t="shared" si="129"/>
        <v>115.85365853658537</v>
      </c>
      <c r="AQ86" s="42">
        <f t="shared" si="130"/>
        <v>130.66255778120183</v>
      </c>
      <c r="AR86" s="42">
        <f t="shared" si="131"/>
        <v>134.87031700288182</v>
      </c>
      <c r="AS86" s="42">
        <f t="shared" si="132"/>
        <v>106.95187165775401</v>
      </c>
      <c r="AT86" s="42">
        <f t="shared" si="133"/>
        <v>105.26315789473684</v>
      </c>
      <c r="AU86" s="42">
        <f t="shared" si="134"/>
        <v>115.85365853658539</v>
      </c>
      <c r="AV86" s="42">
        <f t="shared" si="135"/>
        <v>113.10043668122272</v>
      </c>
      <c r="AW86" s="42">
        <f t="shared" si="136"/>
        <v>145.6521739130435</v>
      </c>
      <c r="AX86" s="42">
        <f t="shared" si="137"/>
        <v>186.66666666666666</v>
      </c>
      <c r="AY86" s="42">
        <f t="shared" si="138"/>
        <v>180.9447558046437</v>
      </c>
      <c r="AZ86" s="42">
        <f t="shared" si="139"/>
        <v>186.66666666666666</v>
      </c>
      <c r="BA86" s="42">
        <f t="shared" si="140"/>
        <v>196.37393767705382</v>
      </c>
      <c r="BB86" s="42">
        <f t="shared" si="141"/>
        <v>100</v>
      </c>
      <c r="BC86" s="42">
        <f t="shared" si="142"/>
        <v>144.44444444444446</v>
      </c>
      <c r="BD86" s="42">
        <f t="shared" si="143"/>
        <v>180.9447558046437</v>
      </c>
      <c r="BE86" s="42">
        <f t="shared" si="144"/>
        <v>186.66666666666666</v>
      </c>
      <c r="BF86" s="42">
        <f t="shared" si="145"/>
        <v>196.37393767705382</v>
      </c>
      <c r="BG86" s="42">
        <f t="shared" si="146"/>
        <v>100</v>
      </c>
      <c r="BH86" s="42">
        <f t="shared" si="147"/>
        <v>144.44444444444446</v>
      </c>
      <c r="BI86" s="42">
        <f t="shared" si="148"/>
        <v>425.8160237388724</v>
      </c>
      <c r="BJ86" s="42">
        <f t="shared" si="149"/>
        <v>645.1612903225806</v>
      </c>
      <c r="BK86" s="42">
        <f t="shared" si="150"/>
        <v>109.0909090909091</v>
      </c>
      <c r="BL86" s="42">
        <f t="shared" si="151"/>
        <v>211.53846153846152</v>
      </c>
      <c r="BM86" s="42">
        <f t="shared" si="152"/>
        <v>120</v>
      </c>
      <c r="BN86" s="42">
        <f t="shared" si="153"/>
        <v>131.2887481862551</v>
      </c>
      <c r="BO86" s="42">
        <f t="shared" si="154"/>
        <v>100</v>
      </c>
      <c r="BP86" s="42">
        <f t="shared" si="155"/>
        <v>100</v>
      </c>
      <c r="BQ86" s="42">
        <f t="shared" si="156"/>
        <v>131.16116657650124</v>
      </c>
      <c r="BR86" s="105">
        <f t="shared" si="157"/>
        <v>0.160897702860761</v>
      </c>
      <c r="BS86" s="42">
        <f t="shared" si="158"/>
        <v>136.36363636363635</v>
      </c>
    </row>
    <row r="87" spans="1:71" ht="9.75">
      <c r="A87" s="39">
        <v>39814</v>
      </c>
      <c r="B87" s="1">
        <v>5373.68</v>
      </c>
      <c r="C87" s="37">
        <f t="shared" si="76"/>
        <v>230.72906826964365</v>
      </c>
      <c r="D87" s="1">
        <v>24.8</v>
      </c>
      <c r="E87" s="43">
        <f t="shared" si="67"/>
        <v>1.0648346930012882</v>
      </c>
      <c r="F87" s="1">
        <v>4.6</v>
      </c>
      <c r="G87" s="43">
        <v>9.5</v>
      </c>
      <c r="H87" s="48">
        <v>84.8</v>
      </c>
      <c r="I87" s="48">
        <v>46.8</v>
      </c>
      <c r="J87" s="1">
        <v>80</v>
      </c>
      <c r="K87" s="43">
        <v>10</v>
      </c>
      <c r="L87" s="1">
        <f t="shared" si="63"/>
        <v>0.095</v>
      </c>
      <c r="M87" s="1">
        <v>103.6</v>
      </c>
      <c r="N87" s="1">
        <v>13.4</v>
      </c>
      <c r="O87" s="1">
        <v>1.4</v>
      </c>
      <c r="P87" s="1">
        <v>113</v>
      </c>
      <c r="Q87" s="1">
        <v>2520</v>
      </c>
      <c r="R87" s="1">
        <v>3466</v>
      </c>
      <c r="S87" s="1">
        <v>1</v>
      </c>
      <c r="T87" s="1">
        <v>130</v>
      </c>
      <c r="U87" s="1">
        <f t="shared" si="123"/>
        <v>113</v>
      </c>
      <c r="V87" s="1">
        <f t="shared" si="124"/>
        <v>2520</v>
      </c>
      <c r="W87" s="1">
        <f t="shared" si="125"/>
        <v>3466</v>
      </c>
      <c r="X87" s="1">
        <f t="shared" si="121"/>
        <v>1</v>
      </c>
      <c r="Y87" s="37">
        <f t="shared" si="122"/>
        <v>130</v>
      </c>
      <c r="Z87" s="48">
        <v>1.2</v>
      </c>
      <c r="AA87" s="1">
        <v>20</v>
      </c>
      <c r="AB87" s="48">
        <v>7</v>
      </c>
      <c r="AC87" s="1">
        <v>5.5</v>
      </c>
      <c r="AD87" s="43">
        <v>24</v>
      </c>
      <c r="AE87" s="43">
        <v>288.49</v>
      </c>
      <c r="AF87" s="42">
        <v>1</v>
      </c>
      <c r="AG87" s="42">
        <v>1</v>
      </c>
      <c r="AH87" s="48">
        <v>268.8</v>
      </c>
      <c r="AI87" s="1">
        <v>23.29</v>
      </c>
      <c r="AJ87" s="37">
        <f t="shared" si="68"/>
        <v>0.042936882782310004</v>
      </c>
      <c r="AK87" s="42">
        <v>3</v>
      </c>
      <c r="AL87" s="77"/>
      <c r="AM87" s="42">
        <f t="shared" si="126"/>
        <v>273.88076982835236</v>
      </c>
      <c r="AN87" s="42">
        <f t="shared" si="127"/>
        <v>127.58519342763323</v>
      </c>
      <c r="AO87" s="42">
        <f t="shared" si="128"/>
        <v>100</v>
      </c>
      <c r="AP87" s="42">
        <f t="shared" si="129"/>
        <v>115.85365853658537</v>
      </c>
      <c r="AQ87" s="42">
        <f t="shared" si="130"/>
        <v>130.66255778120183</v>
      </c>
      <c r="AR87" s="42">
        <f t="shared" si="131"/>
        <v>134.87031700288182</v>
      </c>
      <c r="AS87" s="42">
        <f t="shared" si="132"/>
        <v>106.95187165775401</v>
      </c>
      <c r="AT87" s="42">
        <f t="shared" si="133"/>
        <v>105.26315789473684</v>
      </c>
      <c r="AU87" s="42">
        <f t="shared" si="134"/>
        <v>115.85365853658539</v>
      </c>
      <c r="AV87" s="42">
        <f t="shared" si="135"/>
        <v>113.10043668122272</v>
      </c>
      <c r="AW87" s="42">
        <f t="shared" si="136"/>
        <v>145.6521739130435</v>
      </c>
      <c r="AX87" s="42">
        <f t="shared" si="137"/>
        <v>186.66666666666666</v>
      </c>
      <c r="AY87" s="42">
        <f t="shared" si="138"/>
        <v>180.9447558046437</v>
      </c>
      <c r="AZ87" s="42">
        <f t="shared" si="139"/>
        <v>186.66666666666666</v>
      </c>
      <c r="BA87" s="42">
        <f t="shared" si="140"/>
        <v>196.37393767705382</v>
      </c>
      <c r="BB87" s="42">
        <f t="shared" si="141"/>
        <v>100</v>
      </c>
      <c r="BC87" s="42">
        <f t="shared" si="142"/>
        <v>144.44444444444446</v>
      </c>
      <c r="BD87" s="42">
        <f t="shared" si="143"/>
        <v>180.9447558046437</v>
      </c>
      <c r="BE87" s="42">
        <f t="shared" si="144"/>
        <v>186.66666666666666</v>
      </c>
      <c r="BF87" s="42">
        <f t="shared" si="145"/>
        <v>196.37393767705382</v>
      </c>
      <c r="BG87" s="42">
        <f t="shared" si="146"/>
        <v>100</v>
      </c>
      <c r="BH87" s="42">
        <f t="shared" si="147"/>
        <v>144.44444444444446</v>
      </c>
      <c r="BI87" s="42">
        <f t="shared" si="148"/>
        <v>356.08308605341244</v>
      </c>
      <c r="BJ87" s="42">
        <f t="shared" si="149"/>
        <v>645.1612903225806</v>
      </c>
      <c r="BK87" s="42">
        <f t="shared" si="150"/>
        <v>127.27272727272727</v>
      </c>
      <c r="BL87" s="42">
        <f t="shared" si="151"/>
        <v>211.53846153846152</v>
      </c>
      <c r="BM87" s="42">
        <f t="shared" si="152"/>
        <v>120</v>
      </c>
      <c r="BN87" s="42">
        <f t="shared" si="153"/>
        <v>126.8478213076551</v>
      </c>
      <c r="BO87" s="42">
        <f t="shared" si="154"/>
        <v>100</v>
      </c>
      <c r="BP87" s="42">
        <f t="shared" si="155"/>
        <v>100</v>
      </c>
      <c r="BQ87" s="42">
        <f t="shared" si="156"/>
        <v>132.19888850636895</v>
      </c>
      <c r="BR87" s="105">
        <f t="shared" si="157"/>
        <v>0.16824138075432</v>
      </c>
      <c r="BS87" s="42">
        <f t="shared" si="158"/>
        <v>136.36363636363635</v>
      </c>
    </row>
    <row r="88" spans="1:71" ht="9.75">
      <c r="A88" s="39">
        <v>39845</v>
      </c>
      <c r="B88" s="1">
        <v>5373.68</v>
      </c>
      <c r="C88" s="37">
        <f t="shared" si="76"/>
        <v>231.12602150537634</v>
      </c>
      <c r="D88" s="1">
        <v>23.3</v>
      </c>
      <c r="E88" s="43">
        <f t="shared" si="67"/>
        <v>1.0021505376344086</v>
      </c>
      <c r="F88" s="1">
        <v>4.6</v>
      </c>
      <c r="G88" s="43">
        <v>9.5</v>
      </c>
      <c r="H88" s="48">
        <v>84.8</v>
      </c>
      <c r="I88" s="48">
        <v>46.8</v>
      </c>
      <c r="J88" s="1">
        <v>80</v>
      </c>
      <c r="K88" s="43">
        <v>10</v>
      </c>
      <c r="L88" s="1">
        <f t="shared" si="63"/>
        <v>0.095</v>
      </c>
      <c r="M88" s="1">
        <v>103.6</v>
      </c>
      <c r="N88" s="1">
        <v>13.4</v>
      </c>
      <c r="O88" s="1">
        <v>1.4</v>
      </c>
      <c r="P88" s="1">
        <v>113</v>
      </c>
      <c r="Q88" s="1">
        <v>2520</v>
      </c>
      <c r="R88" s="1">
        <v>3466</v>
      </c>
      <c r="S88" s="1">
        <v>1</v>
      </c>
      <c r="T88" s="1">
        <v>130</v>
      </c>
      <c r="U88" s="1">
        <f t="shared" si="123"/>
        <v>113</v>
      </c>
      <c r="V88" s="1">
        <f t="shared" si="124"/>
        <v>2520</v>
      </c>
      <c r="W88" s="1">
        <f t="shared" si="125"/>
        <v>3466</v>
      </c>
      <c r="X88" s="1">
        <f t="shared" si="121"/>
        <v>1</v>
      </c>
      <c r="Y88" s="37">
        <f t="shared" si="122"/>
        <v>130</v>
      </c>
      <c r="Z88" s="48">
        <v>1</v>
      </c>
      <c r="AA88" s="1">
        <v>20</v>
      </c>
      <c r="AB88" s="48">
        <v>7</v>
      </c>
      <c r="AC88" s="1">
        <v>5.5</v>
      </c>
      <c r="AD88" s="43">
        <v>24</v>
      </c>
      <c r="AE88" s="43">
        <v>285.44</v>
      </c>
      <c r="AF88" s="42">
        <v>1</v>
      </c>
      <c r="AG88" s="42">
        <v>1</v>
      </c>
      <c r="AH88" s="48">
        <v>268.08</v>
      </c>
      <c r="AI88" s="1">
        <v>23.25</v>
      </c>
      <c r="AJ88" s="37">
        <f t="shared" si="68"/>
        <v>0.043010752688172046</v>
      </c>
      <c r="AK88" s="42">
        <v>3</v>
      </c>
      <c r="AL88" s="77"/>
      <c r="AM88" s="42">
        <f t="shared" si="126"/>
        <v>274.35196255063767</v>
      </c>
      <c r="AN88" s="42">
        <f t="shared" si="127"/>
        <v>120.0745721641678</v>
      </c>
      <c r="AO88" s="42">
        <f t="shared" si="128"/>
        <v>100</v>
      </c>
      <c r="AP88" s="42">
        <f t="shared" si="129"/>
        <v>115.85365853658537</v>
      </c>
      <c r="AQ88" s="42">
        <f t="shared" si="130"/>
        <v>130.66255778120183</v>
      </c>
      <c r="AR88" s="42">
        <f t="shared" si="131"/>
        <v>134.87031700288182</v>
      </c>
      <c r="AS88" s="42">
        <f t="shared" si="132"/>
        <v>106.95187165775401</v>
      </c>
      <c r="AT88" s="42">
        <f t="shared" si="133"/>
        <v>105.26315789473684</v>
      </c>
      <c r="AU88" s="42">
        <f t="shared" si="134"/>
        <v>115.85365853658539</v>
      </c>
      <c r="AV88" s="42">
        <f t="shared" si="135"/>
        <v>113.10043668122272</v>
      </c>
      <c r="AW88" s="42">
        <f t="shared" si="136"/>
        <v>145.6521739130435</v>
      </c>
      <c r="AX88" s="42">
        <f t="shared" si="137"/>
        <v>186.66666666666666</v>
      </c>
      <c r="AY88" s="42">
        <f t="shared" si="138"/>
        <v>180.9447558046437</v>
      </c>
      <c r="AZ88" s="42">
        <f t="shared" si="139"/>
        <v>186.66666666666666</v>
      </c>
      <c r="BA88" s="42">
        <f t="shared" si="140"/>
        <v>196.37393767705382</v>
      </c>
      <c r="BB88" s="42">
        <f t="shared" si="141"/>
        <v>100</v>
      </c>
      <c r="BC88" s="42">
        <f t="shared" si="142"/>
        <v>144.44444444444446</v>
      </c>
      <c r="BD88" s="42">
        <f t="shared" si="143"/>
        <v>180.9447558046437</v>
      </c>
      <c r="BE88" s="42">
        <f t="shared" si="144"/>
        <v>186.66666666666666</v>
      </c>
      <c r="BF88" s="42">
        <f t="shared" si="145"/>
        <v>196.37393767705382</v>
      </c>
      <c r="BG88" s="42">
        <f t="shared" si="146"/>
        <v>100</v>
      </c>
      <c r="BH88" s="42">
        <f t="shared" si="147"/>
        <v>144.44444444444446</v>
      </c>
      <c r="BI88" s="42">
        <f t="shared" si="148"/>
        <v>296.7359050445104</v>
      </c>
      <c r="BJ88" s="42">
        <f t="shared" si="149"/>
        <v>645.1612903225806</v>
      </c>
      <c r="BK88" s="42">
        <f t="shared" si="150"/>
        <v>127.27272727272727</v>
      </c>
      <c r="BL88" s="42">
        <f t="shared" si="151"/>
        <v>211.53846153846152</v>
      </c>
      <c r="BM88" s="42">
        <f t="shared" si="152"/>
        <v>120</v>
      </c>
      <c r="BN88" s="42">
        <f t="shared" si="153"/>
        <v>125.506749329464</v>
      </c>
      <c r="BO88" s="42">
        <f t="shared" si="154"/>
        <v>100</v>
      </c>
      <c r="BP88" s="42">
        <f t="shared" si="155"/>
        <v>100</v>
      </c>
      <c r="BQ88" s="42">
        <f t="shared" si="156"/>
        <v>131.84478434072687</v>
      </c>
      <c r="BR88" s="105">
        <f t="shared" si="157"/>
        <v>0.16853082829110164</v>
      </c>
      <c r="BS88" s="42">
        <f t="shared" si="158"/>
        <v>136.36363636363635</v>
      </c>
    </row>
    <row r="89" spans="1:71" ht="9.75">
      <c r="A89" s="39">
        <v>39873</v>
      </c>
      <c r="B89" s="1">
        <v>5373.68</v>
      </c>
      <c r="C89" s="37">
        <f t="shared" si="76"/>
        <v>224.08073057837456</v>
      </c>
      <c r="D89" s="1">
        <v>23.3</v>
      </c>
      <c r="E89" s="43">
        <f t="shared" si="67"/>
        <v>0.9716025186606063</v>
      </c>
      <c r="F89" s="1">
        <v>4.6</v>
      </c>
      <c r="G89" s="43">
        <v>9.5</v>
      </c>
      <c r="H89" s="48">
        <v>84.8</v>
      </c>
      <c r="I89" s="48">
        <v>46.8</v>
      </c>
      <c r="J89" s="1">
        <v>80</v>
      </c>
      <c r="K89" s="43">
        <v>10</v>
      </c>
      <c r="L89" s="1">
        <f t="shared" si="63"/>
        <v>0.095</v>
      </c>
      <c r="M89" s="1">
        <v>103.6</v>
      </c>
      <c r="N89" s="1">
        <v>13.4</v>
      </c>
      <c r="O89" s="1">
        <v>1.4</v>
      </c>
      <c r="P89" s="1">
        <v>113</v>
      </c>
      <c r="Q89" s="1">
        <v>2520</v>
      </c>
      <c r="R89" s="1">
        <v>3466</v>
      </c>
      <c r="S89" s="1">
        <v>1</v>
      </c>
      <c r="T89" s="1">
        <v>130</v>
      </c>
      <c r="U89" s="1">
        <f t="shared" si="123"/>
        <v>113</v>
      </c>
      <c r="V89" s="1">
        <f t="shared" si="124"/>
        <v>2520</v>
      </c>
      <c r="W89" s="1">
        <f t="shared" si="125"/>
        <v>3466</v>
      </c>
      <c r="X89" s="1">
        <f t="shared" si="121"/>
        <v>1</v>
      </c>
      <c r="Y89" s="37">
        <f t="shared" si="122"/>
        <v>130</v>
      </c>
      <c r="Z89" s="48">
        <v>0.6</v>
      </c>
      <c r="AA89" s="1">
        <v>20</v>
      </c>
      <c r="AB89" s="48">
        <v>7</v>
      </c>
      <c r="AC89" s="1">
        <v>5.5</v>
      </c>
      <c r="AD89" s="43">
        <v>24</v>
      </c>
      <c r="AE89" s="43">
        <v>290.87</v>
      </c>
      <c r="AF89" s="42">
        <v>1</v>
      </c>
      <c r="AG89" s="42">
        <v>1</v>
      </c>
      <c r="AH89" s="48">
        <v>270.14</v>
      </c>
      <c r="AI89" s="1">
        <v>23.981</v>
      </c>
      <c r="AJ89" s="37">
        <f t="shared" si="68"/>
        <v>0.04169967891247237</v>
      </c>
      <c r="AK89" s="42">
        <v>2.42</v>
      </c>
      <c r="AL89" s="77"/>
      <c r="AM89" s="42">
        <f t="shared" si="126"/>
        <v>265.9890383763115</v>
      </c>
      <c r="AN89" s="42">
        <f t="shared" si="127"/>
        <v>116.41440318656026</v>
      </c>
      <c r="AO89" s="42">
        <f t="shared" si="128"/>
        <v>100</v>
      </c>
      <c r="AP89" s="42">
        <f t="shared" si="129"/>
        <v>115.85365853658537</v>
      </c>
      <c r="AQ89" s="42">
        <f t="shared" si="130"/>
        <v>130.66255778120183</v>
      </c>
      <c r="AR89" s="42">
        <f t="shared" si="131"/>
        <v>134.87031700288182</v>
      </c>
      <c r="AS89" s="42">
        <f t="shared" si="132"/>
        <v>106.95187165775401</v>
      </c>
      <c r="AT89" s="42">
        <f t="shared" si="133"/>
        <v>105.26315789473684</v>
      </c>
      <c r="AU89" s="42">
        <f t="shared" si="134"/>
        <v>115.85365853658539</v>
      </c>
      <c r="AV89" s="42">
        <f t="shared" si="135"/>
        <v>113.10043668122272</v>
      </c>
      <c r="AW89" s="42">
        <f t="shared" si="136"/>
        <v>145.6521739130435</v>
      </c>
      <c r="AX89" s="42">
        <f t="shared" si="137"/>
        <v>186.66666666666666</v>
      </c>
      <c r="AY89" s="42">
        <f t="shared" si="138"/>
        <v>180.9447558046437</v>
      </c>
      <c r="AZ89" s="42">
        <f t="shared" si="139"/>
        <v>186.66666666666666</v>
      </c>
      <c r="BA89" s="42">
        <f t="shared" si="140"/>
        <v>196.37393767705382</v>
      </c>
      <c r="BB89" s="42">
        <f t="shared" si="141"/>
        <v>100</v>
      </c>
      <c r="BC89" s="42">
        <f t="shared" si="142"/>
        <v>144.44444444444446</v>
      </c>
      <c r="BD89" s="42">
        <f t="shared" si="143"/>
        <v>180.9447558046437</v>
      </c>
      <c r="BE89" s="42">
        <f t="shared" si="144"/>
        <v>186.66666666666666</v>
      </c>
      <c r="BF89" s="42">
        <f t="shared" si="145"/>
        <v>196.37393767705382</v>
      </c>
      <c r="BG89" s="42">
        <f t="shared" si="146"/>
        <v>100</v>
      </c>
      <c r="BH89" s="42">
        <f t="shared" si="147"/>
        <v>144.44444444444446</v>
      </c>
      <c r="BI89" s="42">
        <f t="shared" si="148"/>
        <v>178.04154302670622</v>
      </c>
      <c r="BJ89" s="42">
        <f t="shared" si="149"/>
        <v>645.1612903225806</v>
      </c>
      <c r="BK89" s="42">
        <f t="shared" si="150"/>
        <v>127.27272727272727</v>
      </c>
      <c r="BL89" s="42">
        <f t="shared" si="151"/>
        <v>211.53846153846152</v>
      </c>
      <c r="BM89" s="42">
        <f t="shared" si="152"/>
        <v>120</v>
      </c>
      <c r="BN89" s="42">
        <f t="shared" si="153"/>
        <v>127.89429714637471</v>
      </c>
      <c r="BO89" s="42">
        <f t="shared" si="154"/>
        <v>100</v>
      </c>
      <c r="BP89" s="42">
        <f t="shared" si="155"/>
        <v>100</v>
      </c>
      <c r="BQ89" s="42">
        <f t="shared" si="156"/>
        <v>132.85791570353612</v>
      </c>
      <c r="BR89" s="105">
        <f t="shared" si="157"/>
        <v>0.1633935931682629</v>
      </c>
      <c r="BS89" s="42">
        <f t="shared" si="158"/>
        <v>109.99999999999999</v>
      </c>
    </row>
    <row r="90" spans="1:71" ht="9.75">
      <c r="A90" s="39">
        <v>39904</v>
      </c>
      <c r="B90" s="1">
        <v>5373.68</v>
      </c>
      <c r="C90" s="37">
        <f t="shared" si="76"/>
        <v>223.57728312877055</v>
      </c>
      <c r="D90" s="1">
        <v>23.3</v>
      </c>
      <c r="E90" s="43">
        <f t="shared" si="67"/>
        <v>0.9694195964218848</v>
      </c>
      <c r="F90" s="1">
        <v>4.6</v>
      </c>
      <c r="G90" s="43">
        <v>9.5</v>
      </c>
      <c r="H90" s="48">
        <v>84.8</v>
      </c>
      <c r="I90" s="48">
        <v>46.8</v>
      </c>
      <c r="J90" s="1">
        <v>80</v>
      </c>
      <c r="K90" s="43">
        <v>10</v>
      </c>
      <c r="L90" s="1">
        <f t="shared" si="63"/>
        <v>0.095</v>
      </c>
      <c r="M90" s="1">
        <v>103.6</v>
      </c>
      <c r="N90" s="1">
        <v>13.4</v>
      </c>
      <c r="O90" s="1">
        <v>1.4</v>
      </c>
      <c r="P90" s="1">
        <v>113</v>
      </c>
      <c r="Q90" s="1">
        <v>2520</v>
      </c>
      <c r="R90" s="1">
        <v>3466</v>
      </c>
      <c r="S90" s="1">
        <v>1</v>
      </c>
      <c r="T90" s="1">
        <v>130</v>
      </c>
      <c r="U90" s="1">
        <f t="shared" si="123"/>
        <v>113</v>
      </c>
      <c r="V90" s="1">
        <f t="shared" si="124"/>
        <v>2520</v>
      </c>
      <c r="W90" s="1">
        <f t="shared" si="125"/>
        <v>3466</v>
      </c>
      <c r="X90" s="1">
        <f t="shared" si="121"/>
        <v>1</v>
      </c>
      <c r="Y90" s="37">
        <f t="shared" si="122"/>
        <v>130</v>
      </c>
      <c r="Z90" s="48">
        <v>0.45</v>
      </c>
      <c r="AA90" s="1">
        <v>20</v>
      </c>
      <c r="AB90" s="48">
        <v>7</v>
      </c>
      <c r="AC90" s="1">
        <v>5.5</v>
      </c>
      <c r="AD90" s="43">
        <v>36</v>
      </c>
      <c r="AE90" s="43">
        <v>290.64</v>
      </c>
      <c r="AF90" s="42">
        <v>1</v>
      </c>
      <c r="AG90" s="42">
        <v>1</v>
      </c>
      <c r="AH90" s="48">
        <v>270.03</v>
      </c>
      <c r="AI90" s="1">
        <v>24.035</v>
      </c>
      <c r="AJ90" s="37">
        <f t="shared" si="68"/>
        <v>0.04160599126274184</v>
      </c>
      <c r="AK90" s="42">
        <v>2.42</v>
      </c>
      <c r="AL90" s="77"/>
      <c r="AM90" s="42">
        <f t="shared" si="126"/>
        <v>265.3914345455513</v>
      </c>
      <c r="AN90" s="42">
        <f t="shared" si="127"/>
        <v>116.15285220790105</v>
      </c>
      <c r="AO90" s="42">
        <f t="shared" si="128"/>
        <v>100</v>
      </c>
      <c r="AP90" s="42">
        <f t="shared" si="129"/>
        <v>115.85365853658537</v>
      </c>
      <c r="AQ90" s="42">
        <f t="shared" si="130"/>
        <v>130.66255778120183</v>
      </c>
      <c r="AR90" s="42">
        <f t="shared" si="131"/>
        <v>134.87031700288182</v>
      </c>
      <c r="AS90" s="42">
        <f t="shared" si="132"/>
        <v>106.95187165775401</v>
      </c>
      <c r="AT90" s="42">
        <f t="shared" si="133"/>
        <v>105.26315789473684</v>
      </c>
      <c r="AU90" s="42">
        <f t="shared" si="134"/>
        <v>115.85365853658539</v>
      </c>
      <c r="AV90" s="42">
        <f t="shared" si="135"/>
        <v>113.10043668122272</v>
      </c>
      <c r="AW90" s="42">
        <f t="shared" si="136"/>
        <v>145.6521739130435</v>
      </c>
      <c r="AX90" s="42">
        <f t="shared" si="137"/>
        <v>186.66666666666666</v>
      </c>
      <c r="AY90" s="42">
        <f t="shared" si="138"/>
        <v>180.9447558046437</v>
      </c>
      <c r="AZ90" s="42">
        <f t="shared" si="139"/>
        <v>186.66666666666666</v>
      </c>
      <c r="BA90" s="42">
        <f t="shared" si="140"/>
        <v>196.37393767705382</v>
      </c>
      <c r="BB90" s="42">
        <f t="shared" si="141"/>
        <v>100</v>
      </c>
      <c r="BC90" s="42">
        <f t="shared" si="142"/>
        <v>144.44444444444446</v>
      </c>
      <c r="BD90" s="42">
        <f t="shared" si="143"/>
        <v>180.9447558046437</v>
      </c>
      <c r="BE90" s="42">
        <f t="shared" si="144"/>
        <v>186.66666666666666</v>
      </c>
      <c r="BF90" s="42">
        <f t="shared" si="145"/>
        <v>196.37393767705382</v>
      </c>
      <c r="BG90" s="42">
        <f t="shared" si="146"/>
        <v>100</v>
      </c>
      <c r="BH90" s="42">
        <f t="shared" si="147"/>
        <v>144.44444444444446</v>
      </c>
      <c r="BI90" s="42">
        <f t="shared" si="148"/>
        <v>133.53115727002967</v>
      </c>
      <c r="BJ90" s="42">
        <f t="shared" si="149"/>
        <v>645.1612903225806</v>
      </c>
      <c r="BK90" s="42">
        <f t="shared" si="150"/>
        <v>127.27272727272727</v>
      </c>
      <c r="BL90" s="42">
        <f t="shared" si="151"/>
        <v>211.53846153846152</v>
      </c>
      <c r="BM90" s="42">
        <f t="shared" si="152"/>
        <v>180</v>
      </c>
      <c r="BN90" s="42">
        <f t="shared" si="153"/>
        <v>127.79316712834718</v>
      </c>
      <c r="BO90" s="42">
        <f t="shared" si="154"/>
        <v>100</v>
      </c>
      <c r="BP90" s="42">
        <f t="shared" si="155"/>
        <v>100</v>
      </c>
      <c r="BQ90" s="42">
        <f t="shared" si="156"/>
        <v>132.80381645600744</v>
      </c>
      <c r="BR90" s="105">
        <f t="shared" si="157"/>
        <v>0.16302649293813656</v>
      </c>
      <c r="BS90" s="42">
        <f t="shared" si="158"/>
        <v>109.99999999999999</v>
      </c>
    </row>
    <row r="91" spans="1:71" ht="9.75">
      <c r="A91" s="39">
        <v>39934</v>
      </c>
      <c r="B91" s="1">
        <v>5373.68</v>
      </c>
      <c r="C91" s="37">
        <f t="shared" si="76"/>
        <v>226.73755274261606</v>
      </c>
      <c r="D91" s="43">
        <v>24.8</v>
      </c>
      <c r="E91" s="43">
        <f t="shared" si="67"/>
        <v>1.0464135021097047</v>
      </c>
      <c r="F91" s="1">
        <v>4.6</v>
      </c>
      <c r="G91" s="43">
        <v>9.5</v>
      </c>
      <c r="H91" s="48">
        <v>84.8</v>
      </c>
      <c r="I91" s="48">
        <v>46.8</v>
      </c>
      <c r="J91" s="1">
        <v>80</v>
      </c>
      <c r="K91" s="43">
        <v>12.2</v>
      </c>
      <c r="L91" s="1">
        <f t="shared" si="63"/>
        <v>0.095</v>
      </c>
      <c r="M91" s="1">
        <v>103.6</v>
      </c>
      <c r="N91" s="1">
        <v>13.4</v>
      </c>
      <c r="O91" s="1">
        <v>1.4</v>
      </c>
      <c r="P91" s="1">
        <v>113</v>
      </c>
      <c r="Q91" s="1">
        <v>2520</v>
      </c>
      <c r="R91" s="1">
        <v>3466</v>
      </c>
      <c r="S91" s="1">
        <v>1</v>
      </c>
      <c r="T91" s="1">
        <v>130</v>
      </c>
      <c r="U91" s="1">
        <f aca="true" t="shared" si="159" ref="U91:Y93">P91</f>
        <v>113</v>
      </c>
      <c r="V91" s="1">
        <f t="shared" si="159"/>
        <v>2520</v>
      </c>
      <c r="W91" s="1">
        <f t="shared" si="159"/>
        <v>3466</v>
      </c>
      <c r="X91" s="1">
        <f t="shared" si="159"/>
        <v>1</v>
      </c>
      <c r="Y91" s="37">
        <f t="shared" si="159"/>
        <v>130</v>
      </c>
      <c r="Z91" s="1">
        <v>0.44</v>
      </c>
      <c r="AA91" s="1">
        <v>20</v>
      </c>
      <c r="AB91" s="48">
        <v>7</v>
      </c>
      <c r="AC91" s="1">
        <v>5.5</v>
      </c>
      <c r="AD91" s="43">
        <v>36</v>
      </c>
      <c r="AE91" s="1">
        <v>287.52</v>
      </c>
      <c r="AF91" s="42">
        <v>1</v>
      </c>
      <c r="AG91" s="42">
        <v>1</v>
      </c>
      <c r="AH91" s="48">
        <v>271.13</v>
      </c>
      <c r="AI91" s="1">
        <v>23.7</v>
      </c>
      <c r="AJ91" s="1">
        <f t="shared" si="68"/>
        <v>0.04219409282700422</v>
      </c>
      <c r="AK91" s="42">
        <v>2.42</v>
      </c>
      <c r="AL91" s="77"/>
      <c r="AM91" s="42">
        <f>+((B91/AI91)*100)/($B$41/$AI$41)</f>
        <v>269.1427480718281</v>
      </c>
      <c r="AN91" s="42">
        <f>+((D91/AI91)*100)/($D$41/$AI$41)</f>
        <v>125.37802341475012</v>
      </c>
      <c r="AO91" s="42">
        <f aca="true" t="shared" si="160" ref="AO91:AX93">+(F91*100)/F$41</f>
        <v>100</v>
      </c>
      <c r="AP91" s="42">
        <f t="shared" si="160"/>
        <v>115.85365853658537</v>
      </c>
      <c r="AQ91" s="42">
        <f t="shared" si="160"/>
        <v>130.66255778120183</v>
      </c>
      <c r="AR91" s="42">
        <f t="shared" si="160"/>
        <v>134.87031700288182</v>
      </c>
      <c r="AS91" s="42">
        <f t="shared" si="160"/>
        <v>106.95187165775401</v>
      </c>
      <c r="AT91" s="42">
        <f t="shared" si="160"/>
        <v>128.42105263157896</v>
      </c>
      <c r="AU91" s="42">
        <f t="shared" si="160"/>
        <v>115.85365853658539</v>
      </c>
      <c r="AV91" s="42">
        <f t="shared" si="160"/>
        <v>113.10043668122272</v>
      </c>
      <c r="AW91" s="42">
        <f t="shared" si="160"/>
        <v>145.6521739130435</v>
      </c>
      <c r="AX91" s="42">
        <f t="shared" si="160"/>
        <v>186.66666666666666</v>
      </c>
      <c r="AY91" s="42">
        <f aca="true" t="shared" si="161" ref="AY91:BH93">+(P91*100)/P$41</f>
        <v>180.9447558046437</v>
      </c>
      <c r="AZ91" s="42">
        <f t="shared" si="161"/>
        <v>186.66666666666666</v>
      </c>
      <c r="BA91" s="42">
        <f t="shared" si="161"/>
        <v>196.37393767705382</v>
      </c>
      <c r="BB91" s="42">
        <f t="shared" si="161"/>
        <v>100</v>
      </c>
      <c r="BC91" s="42">
        <f t="shared" si="161"/>
        <v>144.44444444444446</v>
      </c>
      <c r="BD91" s="42">
        <f t="shared" si="161"/>
        <v>180.9447558046437</v>
      </c>
      <c r="BE91" s="42">
        <f t="shared" si="161"/>
        <v>186.66666666666666</v>
      </c>
      <c r="BF91" s="42">
        <f t="shared" si="161"/>
        <v>196.37393767705382</v>
      </c>
      <c r="BG91" s="42">
        <f t="shared" si="161"/>
        <v>100</v>
      </c>
      <c r="BH91" s="42">
        <f t="shared" si="161"/>
        <v>144.44444444444446</v>
      </c>
      <c r="BI91" s="42">
        <f>+(Z91*100)/Z$41</f>
        <v>130.56379821958456</v>
      </c>
      <c r="BJ91" s="42">
        <f>+(AA91*100)/AA$41</f>
        <v>645.1612903225806</v>
      </c>
      <c r="BK91" s="42">
        <f>+(AB91*100)/AB$41</f>
        <v>127.27272727272727</v>
      </c>
      <c r="BL91" s="42">
        <f>+(AC91*100)/AC$41</f>
        <v>211.53846153846152</v>
      </c>
      <c r="BM91" s="42">
        <f>+(AD91*100)/AD$41</f>
        <v>180</v>
      </c>
      <c r="BN91" s="42">
        <f>+(AE91*100)/AE$41</f>
        <v>126.42131644901728</v>
      </c>
      <c r="BO91" s="42">
        <f>+(AF91*100)/AF$41</f>
        <v>100</v>
      </c>
      <c r="BP91" s="42">
        <f>+(AG91*100)/AG$41</f>
        <v>100</v>
      </c>
      <c r="BQ91" s="42">
        <f>+(AH91*100)/AH$41</f>
        <v>133.34480893129395</v>
      </c>
      <c r="BR91" s="105">
        <f>+(AJ91*100)/AI$41</f>
        <v>0.16533087585519463</v>
      </c>
      <c r="BS91" s="42">
        <f>+(AK91*100)/AK$41</f>
        <v>109.99999999999999</v>
      </c>
    </row>
    <row r="92" spans="1:71" ht="9.75">
      <c r="A92" s="39">
        <v>39965</v>
      </c>
      <c r="B92" s="1">
        <v>5373.68</v>
      </c>
      <c r="C92" s="37">
        <f t="shared" si="76"/>
        <v>229.93923833975182</v>
      </c>
      <c r="D92" s="43">
        <v>26.8</v>
      </c>
      <c r="E92" s="43">
        <f t="shared" si="67"/>
        <v>1.1467693624304665</v>
      </c>
      <c r="F92" s="1">
        <v>4.6</v>
      </c>
      <c r="G92" s="43">
        <v>9.5</v>
      </c>
      <c r="H92" s="48">
        <v>84.8</v>
      </c>
      <c r="I92" s="48">
        <v>46.8</v>
      </c>
      <c r="J92" s="1">
        <v>80</v>
      </c>
      <c r="K92" s="43">
        <v>12.2</v>
      </c>
      <c r="L92" s="1">
        <f t="shared" si="63"/>
        <v>0.095</v>
      </c>
      <c r="M92" s="1">
        <v>103.6</v>
      </c>
      <c r="N92" s="1">
        <v>13.4</v>
      </c>
      <c r="O92" s="1">
        <v>1.4</v>
      </c>
      <c r="P92" s="1">
        <v>113</v>
      </c>
      <c r="Q92" s="1">
        <v>2520</v>
      </c>
      <c r="R92" s="1">
        <v>3466</v>
      </c>
      <c r="S92" s="1">
        <v>1</v>
      </c>
      <c r="T92" s="1">
        <v>130</v>
      </c>
      <c r="U92" s="1">
        <f t="shared" si="159"/>
        <v>113</v>
      </c>
      <c r="V92" s="1">
        <f t="shared" si="159"/>
        <v>2520</v>
      </c>
      <c r="W92" s="1">
        <f t="shared" si="159"/>
        <v>3466</v>
      </c>
      <c r="X92" s="1">
        <f t="shared" si="159"/>
        <v>1</v>
      </c>
      <c r="Y92" s="37">
        <f t="shared" si="159"/>
        <v>130</v>
      </c>
      <c r="Z92" s="1">
        <v>0.44</v>
      </c>
      <c r="AA92" s="1">
        <v>20</v>
      </c>
      <c r="AB92" s="48">
        <v>7</v>
      </c>
      <c r="AC92" s="1">
        <v>5.5</v>
      </c>
      <c r="AD92" s="43">
        <v>36</v>
      </c>
      <c r="AE92" s="1">
        <v>276.91</v>
      </c>
      <c r="AF92" s="42">
        <v>1</v>
      </c>
      <c r="AG92" s="42">
        <v>1</v>
      </c>
      <c r="AH92" s="48">
        <v>274.21</v>
      </c>
      <c r="AI92" s="1">
        <v>23.37</v>
      </c>
      <c r="AJ92" s="1">
        <f t="shared" si="68"/>
        <v>0.042789901583226354</v>
      </c>
      <c r="AK92" s="42">
        <v>2.42</v>
      </c>
      <c r="AL92" s="77"/>
      <c r="AM92" s="42">
        <f>+((B92/AI92)*100)/($B$41/$AI$41)</f>
        <v>272.94322333343285</v>
      </c>
      <c r="AN92" s="42">
        <f>+((D92/AI92)*100)/($D$41/$AI$41)</f>
        <v>137.40235163656308</v>
      </c>
      <c r="AO92" s="42">
        <f t="shared" si="160"/>
        <v>100</v>
      </c>
      <c r="AP92" s="42">
        <f t="shared" si="160"/>
        <v>115.85365853658537</v>
      </c>
      <c r="AQ92" s="42">
        <f t="shared" si="160"/>
        <v>130.66255778120183</v>
      </c>
      <c r="AR92" s="42">
        <f t="shared" si="160"/>
        <v>134.87031700288182</v>
      </c>
      <c r="AS92" s="42">
        <f t="shared" si="160"/>
        <v>106.95187165775401</v>
      </c>
      <c r="AT92" s="42">
        <f t="shared" si="160"/>
        <v>128.42105263157896</v>
      </c>
      <c r="AU92" s="42">
        <f t="shared" si="160"/>
        <v>115.85365853658539</v>
      </c>
      <c r="AV92" s="42">
        <f t="shared" si="160"/>
        <v>113.10043668122272</v>
      </c>
      <c r="AW92" s="42">
        <f t="shared" si="160"/>
        <v>145.6521739130435</v>
      </c>
      <c r="AX92" s="42">
        <f t="shared" si="160"/>
        <v>186.66666666666666</v>
      </c>
      <c r="AY92" s="42">
        <f t="shared" si="161"/>
        <v>180.9447558046437</v>
      </c>
      <c r="AZ92" s="42">
        <f t="shared" si="161"/>
        <v>186.66666666666666</v>
      </c>
      <c r="BA92" s="42">
        <f t="shared" si="161"/>
        <v>196.37393767705382</v>
      </c>
      <c r="BB92" s="42">
        <f t="shared" si="161"/>
        <v>100</v>
      </c>
      <c r="BC92" s="42">
        <f t="shared" si="161"/>
        <v>144.44444444444446</v>
      </c>
      <c r="BD92" s="42">
        <f t="shared" si="161"/>
        <v>180.9447558046437</v>
      </c>
      <c r="BE92" s="42">
        <f t="shared" si="161"/>
        <v>186.66666666666666</v>
      </c>
      <c r="BF92" s="42">
        <f t="shared" si="161"/>
        <v>196.37393767705382</v>
      </c>
      <c r="BG92" s="42">
        <f t="shared" si="161"/>
        <v>100</v>
      </c>
      <c r="BH92" s="42">
        <f t="shared" si="161"/>
        <v>144.44444444444446</v>
      </c>
      <c r="BI92" s="42">
        <f>+(Z92*100)/Z$41</f>
        <v>130.56379821958456</v>
      </c>
      <c r="BJ92" s="42">
        <f>+(AA92*100)/AA$41</f>
        <v>645.1612903225806</v>
      </c>
      <c r="BK92" s="42">
        <f>+(AB92*100)/AB$41</f>
        <v>127.27272727272727</v>
      </c>
      <c r="BL92" s="42">
        <f>+(AC92*100)/AC$41</f>
        <v>211.53846153846152</v>
      </c>
      <c r="BM92" s="42">
        <f>+(AD92*100)/AD$41</f>
        <v>180</v>
      </c>
      <c r="BN92" s="42">
        <f>+(AE92*100)/AE$41</f>
        <v>121.75614474783451</v>
      </c>
      <c r="BO92" s="42">
        <f>+(AF92*100)/AF$41</f>
        <v>100</v>
      </c>
      <c r="BP92" s="42">
        <f>+(AG92*100)/AG$41</f>
        <v>100</v>
      </c>
      <c r="BQ92" s="42">
        <f>+(AH92*100)/AH$41</f>
        <v>134.85958786209608</v>
      </c>
      <c r="BR92" s="105">
        <f>+(AJ92*100)/AI$41</f>
        <v>0.1676654581843437</v>
      </c>
      <c r="BS92" s="42">
        <f>+(AK92*100)/AK$41</f>
        <v>109.99999999999999</v>
      </c>
    </row>
    <row r="93" spans="1:71" ht="9.75">
      <c r="A93" s="39">
        <v>39995</v>
      </c>
      <c r="B93" s="1">
        <v>5373.68</v>
      </c>
      <c r="C93" s="37">
        <f t="shared" si="76"/>
        <v>229.74262505344166</v>
      </c>
      <c r="D93" s="43">
        <v>26.8</v>
      </c>
      <c r="E93" s="43">
        <f t="shared" si="67"/>
        <v>1.145788798631894</v>
      </c>
      <c r="F93" s="1">
        <v>4.6</v>
      </c>
      <c r="G93" s="43">
        <v>9.5</v>
      </c>
      <c r="H93" s="48">
        <v>84.8</v>
      </c>
      <c r="I93" s="48">
        <v>46.8</v>
      </c>
      <c r="J93" s="1">
        <v>80</v>
      </c>
      <c r="K93" s="43">
        <v>12.2</v>
      </c>
      <c r="L93" s="1">
        <f t="shared" si="63"/>
        <v>0.095</v>
      </c>
      <c r="M93" s="1">
        <v>103.6</v>
      </c>
      <c r="N93" s="1">
        <v>13.4</v>
      </c>
      <c r="O93" s="1">
        <v>1.4</v>
      </c>
      <c r="P93" s="1">
        <v>113</v>
      </c>
      <c r="Q93" s="1">
        <v>2520</v>
      </c>
      <c r="R93" s="1">
        <v>3466</v>
      </c>
      <c r="S93" s="1">
        <v>1</v>
      </c>
      <c r="T93" s="1">
        <v>130</v>
      </c>
      <c r="U93" s="1">
        <f t="shared" si="159"/>
        <v>113</v>
      </c>
      <c r="V93" s="1">
        <f t="shared" si="159"/>
        <v>2520</v>
      </c>
      <c r="W93" s="1">
        <f t="shared" si="159"/>
        <v>3466</v>
      </c>
      <c r="X93" s="1">
        <f t="shared" si="159"/>
        <v>1</v>
      </c>
      <c r="Y93" s="37">
        <f t="shared" si="159"/>
        <v>130</v>
      </c>
      <c r="Z93" s="1">
        <v>0.44</v>
      </c>
      <c r="AA93" s="1">
        <v>20</v>
      </c>
      <c r="AB93" s="48">
        <v>7</v>
      </c>
      <c r="AC93" s="1">
        <v>5.5</v>
      </c>
      <c r="AD93" s="43">
        <v>36</v>
      </c>
      <c r="AE93" s="1">
        <v>281.01</v>
      </c>
      <c r="AF93" s="42">
        <v>1</v>
      </c>
      <c r="AG93" s="42">
        <v>1</v>
      </c>
      <c r="AH93" s="48">
        <v>276.92</v>
      </c>
      <c r="AI93" s="128">
        <v>23.39</v>
      </c>
      <c r="AJ93" s="1">
        <f t="shared" si="68"/>
        <v>0.04275331338178709</v>
      </c>
      <c r="AK93" s="42">
        <v>2.42</v>
      </c>
      <c r="AL93" s="77"/>
      <c r="AM93" s="42">
        <f>+((B93/AI93)*100)/($B$41/$AI$41)</f>
        <v>272.70983879018064</v>
      </c>
      <c r="AN93" s="42">
        <f>+((D93/AI93)*100)/($D$41/$AI$41)</f>
        <v>137.28486352058482</v>
      </c>
      <c r="AO93" s="42">
        <f t="shared" si="160"/>
        <v>100</v>
      </c>
      <c r="AP93" s="42">
        <f t="shared" si="160"/>
        <v>115.85365853658537</v>
      </c>
      <c r="AQ93" s="42">
        <f t="shared" si="160"/>
        <v>130.66255778120183</v>
      </c>
      <c r="AR93" s="42">
        <f t="shared" si="160"/>
        <v>134.87031700288182</v>
      </c>
      <c r="AS93" s="42">
        <f t="shared" si="160"/>
        <v>106.95187165775401</v>
      </c>
      <c r="AT93" s="42">
        <f t="shared" si="160"/>
        <v>128.42105263157896</v>
      </c>
      <c r="AU93" s="42">
        <f t="shared" si="160"/>
        <v>115.85365853658539</v>
      </c>
      <c r="AV93" s="42">
        <f t="shared" si="160"/>
        <v>113.10043668122272</v>
      </c>
      <c r="AW93" s="42">
        <f t="shared" si="160"/>
        <v>145.6521739130435</v>
      </c>
      <c r="AX93" s="42">
        <f t="shared" si="160"/>
        <v>186.66666666666666</v>
      </c>
      <c r="AY93" s="42">
        <f t="shared" si="161"/>
        <v>180.9447558046437</v>
      </c>
      <c r="AZ93" s="42">
        <f t="shared" si="161"/>
        <v>186.66666666666666</v>
      </c>
      <c r="BA93" s="42">
        <f t="shared" si="161"/>
        <v>196.37393767705382</v>
      </c>
      <c r="BB93" s="42">
        <f t="shared" si="161"/>
        <v>100</v>
      </c>
      <c r="BC93" s="42">
        <f t="shared" si="161"/>
        <v>144.44444444444446</v>
      </c>
      <c r="BD93" s="42">
        <f t="shared" si="161"/>
        <v>180.9447558046437</v>
      </c>
      <c r="BE93" s="42">
        <f t="shared" si="161"/>
        <v>186.66666666666666</v>
      </c>
      <c r="BF93" s="42">
        <f t="shared" si="161"/>
        <v>196.37393767705382</v>
      </c>
      <c r="BG93" s="42">
        <f t="shared" si="161"/>
        <v>100</v>
      </c>
      <c r="BH93" s="42">
        <f t="shared" si="161"/>
        <v>144.44444444444446</v>
      </c>
      <c r="BI93" s="42">
        <f>+(Z93*100)/Z$41</f>
        <v>130.56379821958456</v>
      </c>
      <c r="BJ93" s="42">
        <f>+(AA93*100)/AA$41</f>
        <v>645.1612903225806</v>
      </c>
      <c r="BK93" s="42">
        <f>+(AB93*100)/AB$41</f>
        <v>127.27272727272727</v>
      </c>
      <c r="BL93" s="42">
        <f>+(AC93*100)/AC$41</f>
        <v>211.53846153846152</v>
      </c>
      <c r="BM93" s="42">
        <f>+(AD93*100)/AD$41</f>
        <v>180</v>
      </c>
      <c r="BN93" s="42">
        <f>+(AE93*100)/AE$41</f>
        <v>123.55889724310777</v>
      </c>
      <c r="BO93" s="42">
        <f>+(AF93*100)/AF$41</f>
        <v>100</v>
      </c>
      <c r="BP93" s="42">
        <f>+(AG93*100)/AG$41</f>
        <v>100</v>
      </c>
      <c r="BQ93" s="42">
        <f>+(AH93*100)/AH$41</f>
        <v>136.1923965966655</v>
      </c>
      <c r="BR93" s="105">
        <f>+(AJ93*100)/AI$41</f>
        <v>0.16752209310680258</v>
      </c>
      <c r="BS93" s="42">
        <f>+(AK93*100)/AK$41</f>
        <v>109.99999999999999</v>
      </c>
    </row>
    <row r="94" spans="1:71" ht="9.75">
      <c r="A94" s="39">
        <v>40026</v>
      </c>
      <c r="B94" s="1">
        <v>5373.68</v>
      </c>
      <c r="C94" s="37">
        <f t="shared" si="76"/>
        <v>225.29263793392587</v>
      </c>
      <c r="D94" s="43">
        <v>28.7</v>
      </c>
      <c r="E94" s="43">
        <f t="shared" si="67"/>
        <v>1.20325339594164</v>
      </c>
      <c r="F94" s="1">
        <v>4.6</v>
      </c>
      <c r="G94" s="43">
        <v>9.5</v>
      </c>
      <c r="H94" s="48">
        <v>84.8</v>
      </c>
      <c r="I94" s="48">
        <v>46.8</v>
      </c>
      <c r="J94" s="1">
        <v>80</v>
      </c>
      <c r="K94" s="43">
        <v>12.2</v>
      </c>
      <c r="L94" s="1">
        <f t="shared" si="63"/>
        <v>0.095</v>
      </c>
      <c r="M94" s="1">
        <v>103.6</v>
      </c>
      <c r="N94" s="1">
        <v>13.4</v>
      </c>
      <c r="O94" s="1">
        <v>1.4</v>
      </c>
      <c r="P94" s="1">
        <v>113</v>
      </c>
      <c r="Q94" s="1">
        <v>2520</v>
      </c>
      <c r="R94" s="1">
        <v>3466</v>
      </c>
      <c r="S94" s="1">
        <v>1</v>
      </c>
      <c r="T94" s="1">
        <v>130</v>
      </c>
      <c r="U94" s="1">
        <f>P94</f>
        <v>113</v>
      </c>
      <c r="V94" s="1">
        <f>Q94</f>
        <v>2520</v>
      </c>
      <c r="W94" s="1">
        <f>R94</f>
        <v>3466</v>
      </c>
      <c r="X94" s="1">
        <f>S94</f>
        <v>1</v>
      </c>
      <c r="Y94" s="37">
        <f>T94</f>
        <v>130</v>
      </c>
      <c r="Z94" s="1">
        <v>0.4335</v>
      </c>
      <c r="AA94" s="1">
        <v>20</v>
      </c>
      <c r="AB94" s="48">
        <v>7</v>
      </c>
      <c r="AC94" s="1">
        <v>5.5</v>
      </c>
      <c r="AD94" s="43">
        <v>36</v>
      </c>
      <c r="AE94" s="1">
        <v>274.75</v>
      </c>
      <c r="AF94" s="42">
        <v>1</v>
      </c>
      <c r="AG94" s="42">
        <v>1</v>
      </c>
      <c r="AH94" s="48">
        <v>280.33</v>
      </c>
      <c r="AI94" s="129">
        <v>23.852</v>
      </c>
      <c r="AJ94" s="1">
        <f t="shared" si="68"/>
        <v>0.04192520543350663</v>
      </c>
      <c r="AK94" s="42">
        <v>2.42</v>
      </c>
      <c r="AL94" s="77"/>
      <c r="AM94" s="42">
        <f aca="true" t="shared" si="162" ref="AM94:AM103">+((B94/AI94)*100)/($B$41/$AI$41)</f>
        <v>267.4276005912429</v>
      </c>
      <c r="AN94" s="42">
        <f aca="true" t="shared" si="163" ref="AN94:AN103">+((D94/AI94)*100)/($D$41/$AI$41)</f>
        <v>144.17009351092298</v>
      </c>
      <c r="AO94" s="42">
        <f aca="true" t="shared" si="164" ref="AO94:AO104">+(F94*100)/F$41</f>
        <v>100</v>
      </c>
      <c r="AP94" s="42">
        <f aca="true" t="shared" si="165" ref="AP94:AP104">+(G94*100)/G$41</f>
        <v>115.85365853658537</v>
      </c>
      <c r="AQ94" s="42">
        <f aca="true" t="shared" si="166" ref="AQ94:AQ104">+(H94*100)/H$41</f>
        <v>130.66255778120183</v>
      </c>
      <c r="AR94" s="42">
        <f aca="true" t="shared" si="167" ref="AR94:AR104">+(I94*100)/I$41</f>
        <v>134.87031700288182</v>
      </c>
      <c r="AS94" s="42">
        <f aca="true" t="shared" si="168" ref="AS94:AS104">+(J94*100)/J$41</f>
        <v>106.95187165775401</v>
      </c>
      <c r="AT94" s="42">
        <f aca="true" t="shared" si="169" ref="AT94:AT104">+(K94*100)/K$41</f>
        <v>128.42105263157896</v>
      </c>
      <c r="AU94" s="42">
        <f aca="true" t="shared" si="170" ref="AU94:AU104">+(L94*100)/L$41</f>
        <v>115.85365853658539</v>
      </c>
      <c r="AV94" s="42">
        <f aca="true" t="shared" si="171" ref="AV94:AV104">+(M94*100)/M$41</f>
        <v>113.10043668122272</v>
      </c>
      <c r="AW94" s="42">
        <f aca="true" t="shared" si="172" ref="AW94:AW104">+(N94*100)/N$41</f>
        <v>145.6521739130435</v>
      </c>
      <c r="AX94" s="42">
        <f aca="true" t="shared" si="173" ref="AX94:AX104">+(O94*100)/O$41</f>
        <v>186.66666666666666</v>
      </c>
      <c r="AY94" s="42">
        <f aca="true" t="shared" si="174" ref="AY94:AY104">+(P94*100)/P$41</f>
        <v>180.9447558046437</v>
      </c>
      <c r="AZ94" s="42">
        <f aca="true" t="shared" si="175" ref="AZ94:AZ104">+(Q94*100)/Q$41</f>
        <v>186.66666666666666</v>
      </c>
      <c r="BA94" s="42">
        <f aca="true" t="shared" si="176" ref="BA94:BA104">+(R94*100)/R$41</f>
        <v>196.37393767705382</v>
      </c>
      <c r="BB94" s="42">
        <f aca="true" t="shared" si="177" ref="BB94:BB104">+(S94*100)/S$41</f>
        <v>100</v>
      </c>
      <c r="BC94" s="42">
        <f aca="true" t="shared" si="178" ref="BC94:BC104">+(T94*100)/T$41</f>
        <v>144.44444444444446</v>
      </c>
      <c r="BD94" s="42">
        <f aca="true" t="shared" si="179" ref="BD94:BD104">+(U94*100)/U$41</f>
        <v>180.9447558046437</v>
      </c>
      <c r="BE94" s="42">
        <f aca="true" t="shared" si="180" ref="BE94:BE104">+(V94*100)/V$41</f>
        <v>186.66666666666666</v>
      </c>
      <c r="BF94" s="42">
        <f aca="true" t="shared" si="181" ref="BF94:BF104">+(W94*100)/W$41</f>
        <v>196.37393767705382</v>
      </c>
      <c r="BG94" s="42">
        <f aca="true" t="shared" si="182" ref="BG94:BG104">+(X94*100)/X$41</f>
        <v>100</v>
      </c>
      <c r="BH94" s="42">
        <f aca="true" t="shared" si="183" ref="BH94:BH104">+(Y94*100)/Y$41</f>
        <v>144.44444444444446</v>
      </c>
      <c r="BI94" s="42">
        <f aca="true" t="shared" si="184" ref="BI94:BI104">+(Z94*100)/Z$41</f>
        <v>128.63501483679525</v>
      </c>
      <c r="BJ94" s="42">
        <f aca="true" t="shared" si="185" ref="BJ94:BJ104">+(AA94*100)/AA$41</f>
        <v>645.1612903225806</v>
      </c>
      <c r="BK94" s="42">
        <f aca="true" t="shared" si="186" ref="BK94:BK104">+(AB94*100)/AB$41</f>
        <v>127.27272727272727</v>
      </c>
      <c r="BL94" s="42">
        <f aca="true" t="shared" si="187" ref="BL94:BL104">+(AC94*100)/AC$41</f>
        <v>211.53846153846152</v>
      </c>
      <c r="BM94" s="42">
        <f aca="true" t="shared" si="188" ref="BM94:BM104">+(AD94*100)/AD$41</f>
        <v>180</v>
      </c>
      <c r="BN94" s="42">
        <f aca="true" t="shared" si="189" ref="BN94:BN104">+(AE94*100)/AE$41</f>
        <v>120.80640196983687</v>
      </c>
      <c r="BO94" s="42">
        <f aca="true" t="shared" si="190" ref="BO94:BO104">+(AF94*100)/AF$41</f>
        <v>100</v>
      </c>
      <c r="BP94" s="42">
        <f aca="true" t="shared" si="191" ref="BP94:BP104">+(AG94*100)/AG$41</f>
        <v>100</v>
      </c>
      <c r="BQ94" s="42">
        <f aca="true" t="shared" si="192" ref="BQ94:BQ104">+(AH94*100)/AH$41</f>
        <v>137.8694732700536</v>
      </c>
      <c r="BR94" s="105">
        <f aca="true" t="shared" si="193" ref="BR94:BR103">+(AJ94*100)/AI$41</f>
        <v>0.16427728315311554</v>
      </c>
      <c r="BS94" s="42">
        <f aca="true" t="shared" si="194" ref="BS94:BS103">+(AK94*100)/AK$41</f>
        <v>109.99999999999999</v>
      </c>
    </row>
    <row r="95" spans="1:71" ht="9.75">
      <c r="A95" s="39">
        <v>40057</v>
      </c>
      <c r="B95" s="1">
        <v>5373.68</v>
      </c>
      <c r="C95" s="37">
        <f t="shared" si="76"/>
        <v>245.10490786352858</v>
      </c>
      <c r="D95" s="43">
        <v>28.7</v>
      </c>
      <c r="E95" s="43">
        <f t="shared" si="67"/>
        <v>1.3090676883780332</v>
      </c>
      <c r="F95" s="1">
        <v>4.6</v>
      </c>
      <c r="G95" s="43">
        <v>9.5</v>
      </c>
      <c r="H95" s="48">
        <v>84.8</v>
      </c>
      <c r="I95" s="48">
        <v>46.8</v>
      </c>
      <c r="J95" s="1">
        <v>80</v>
      </c>
      <c r="K95" s="43">
        <v>12.2</v>
      </c>
      <c r="L95" s="1">
        <f t="shared" si="63"/>
        <v>0.095</v>
      </c>
      <c r="M95" s="1">
        <v>103.6</v>
      </c>
      <c r="N95" s="1">
        <v>13.4</v>
      </c>
      <c r="O95" s="1">
        <v>1.4</v>
      </c>
      <c r="P95" s="1">
        <v>113</v>
      </c>
      <c r="Q95" s="1">
        <v>2520</v>
      </c>
      <c r="R95" s="1">
        <v>3466</v>
      </c>
      <c r="S95" s="1">
        <v>1</v>
      </c>
      <c r="T95" s="1">
        <v>130</v>
      </c>
      <c r="U95" s="1">
        <f>P95</f>
        <v>113</v>
      </c>
      <c r="V95" s="1">
        <f>Q95</f>
        <v>2520</v>
      </c>
      <c r="W95" s="1">
        <f>R95</f>
        <v>3466</v>
      </c>
      <c r="X95" s="1">
        <f>S95</f>
        <v>1</v>
      </c>
      <c r="Y95" s="37">
        <f>T95</f>
        <v>130</v>
      </c>
      <c r="Z95" s="1">
        <v>0.4335</v>
      </c>
      <c r="AA95" s="1">
        <v>20</v>
      </c>
      <c r="AB95" s="48">
        <v>7</v>
      </c>
      <c r="AC95" s="1">
        <v>5.5</v>
      </c>
      <c r="AD95" s="43">
        <v>36</v>
      </c>
      <c r="AE95" s="1">
        <v>265.46</v>
      </c>
      <c r="AF95" s="42">
        <v>1</v>
      </c>
      <c r="AG95" s="42">
        <v>1</v>
      </c>
      <c r="AH95" s="48">
        <v>280.98</v>
      </c>
      <c r="AI95" s="128">
        <v>21.924</v>
      </c>
      <c r="AJ95" s="1">
        <f t="shared" si="68"/>
        <v>0.04561211457763182</v>
      </c>
      <c r="AK95" s="42">
        <v>2.7</v>
      </c>
      <c r="AL95" s="77"/>
      <c r="AM95" s="42">
        <f t="shared" si="162"/>
        <v>290.94522574814476</v>
      </c>
      <c r="AN95" s="42">
        <f t="shared" si="163"/>
        <v>156.8484341553793</v>
      </c>
      <c r="AO95" s="42">
        <f t="shared" si="164"/>
        <v>100</v>
      </c>
      <c r="AP95" s="42">
        <f t="shared" si="165"/>
        <v>115.85365853658537</v>
      </c>
      <c r="AQ95" s="42">
        <f t="shared" si="166"/>
        <v>130.66255778120183</v>
      </c>
      <c r="AR95" s="42">
        <f t="shared" si="167"/>
        <v>134.87031700288182</v>
      </c>
      <c r="AS95" s="42">
        <f t="shared" si="168"/>
        <v>106.95187165775401</v>
      </c>
      <c r="AT95" s="42">
        <f t="shared" si="169"/>
        <v>128.42105263157896</v>
      </c>
      <c r="AU95" s="42">
        <f t="shared" si="170"/>
        <v>115.85365853658539</v>
      </c>
      <c r="AV95" s="42">
        <f t="shared" si="171"/>
        <v>113.10043668122272</v>
      </c>
      <c r="AW95" s="42">
        <f t="shared" si="172"/>
        <v>145.6521739130435</v>
      </c>
      <c r="AX95" s="42">
        <f t="shared" si="173"/>
        <v>186.66666666666666</v>
      </c>
      <c r="AY95" s="42">
        <f t="shared" si="174"/>
        <v>180.9447558046437</v>
      </c>
      <c r="AZ95" s="42">
        <f t="shared" si="175"/>
        <v>186.66666666666666</v>
      </c>
      <c r="BA95" s="42">
        <f t="shared" si="176"/>
        <v>196.37393767705382</v>
      </c>
      <c r="BB95" s="42">
        <f t="shared" si="177"/>
        <v>100</v>
      </c>
      <c r="BC95" s="42">
        <f t="shared" si="178"/>
        <v>144.44444444444446</v>
      </c>
      <c r="BD95" s="42">
        <f t="shared" si="179"/>
        <v>180.9447558046437</v>
      </c>
      <c r="BE95" s="42">
        <f t="shared" si="180"/>
        <v>186.66666666666666</v>
      </c>
      <c r="BF95" s="42">
        <f t="shared" si="181"/>
        <v>196.37393767705382</v>
      </c>
      <c r="BG95" s="42">
        <f t="shared" si="182"/>
        <v>100</v>
      </c>
      <c r="BH95" s="42">
        <f t="shared" si="183"/>
        <v>144.44444444444446</v>
      </c>
      <c r="BI95" s="42">
        <f t="shared" si="184"/>
        <v>128.63501483679525</v>
      </c>
      <c r="BJ95" s="42">
        <f t="shared" si="185"/>
        <v>645.1612903225806</v>
      </c>
      <c r="BK95" s="42">
        <f t="shared" si="186"/>
        <v>127.27272727272727</v>
      </c>
      <c r="BL95" s="42">
        <f t="shared" si="187"/>
        <v>211.53846153846152</v>
      </c>
      <c r="BM95" s="42">
        <f t="shared" si="188"/>
        <v>180</v>
      </c>
      <c r="BN95" s="42">
        <f t="shared" si="189"/>
        <v>116.72162863298595</v>
      </c>
      <c r="BO95" s="42">
        <f t="shared" si="190"/>
        <v>100</v>
      </c>
      <c r="BP95" s="42">
        <f t="shared" si="191"/>
        <v>100</v>
      </c>
      <c r="BQ95" s="42">
        <f t="shared" si="192"/>
        <v>138.1891506418138</v>
      </c>
      <c r="BR95" s="105">
        <f t="shared" si="193"/>
        <v>0.1787238532096384</v>
      </c>
      <c r="BS95" s="42">
        <f t="shared" si="194"/>
        <v>122.72727272727272</v>
      </c>
    </row>
    <row r="96" spans="1:71" ht="9.75">
      <c r="A96" s="39">
        <v>40087</v>
      </c>
      <c r="B96" s="1">
        <v>5373.68</v>
      </c>
      <c r="C96" s="37">
        <f t="shared" si="76"/>
        <v>258.1018251681076</v>
      </c>
      <c r="D96" s="43">
        <v>28.7</v>
      </c>
      <c r="E96" s="43">
        <f t="shared" si="67"/>
        <v>1.3784822286263207</v>
      </c>
      <c r="F96" s="1">
        <v>4.6</v>
      </c>
      <c r="G96" s="43">
        <v>9.5</v>
      </c>
      <c r="H96" s="48">
        <v>84.8</v>
      </c>
      <c r="I96" s="48">
        <v>46.8</v>
      </c>
      <c r="J96" s="1">
        <v>80</v>
      </c>
      <c r="K96" s="43">
        <v>12.2</v>
      </c>
      <c r="L96" s="1">
        <f t="shared" si="63"/>
        <v>0.095</v>
      </c>
      <c r="M96" s="1">
        <v>103.6</v>
      </c>
      <c r="N96" s="1">
        <v>13.4</v>
      </c>
      <c r="O96" s="1">
        <v>1.4</v>
      </c>
      <c r="P96" s="1">
        <v>113</v>
      </c>
      <c r="Q96" s="1">
        <v>2520</v>
      </c>
      <c r="R96" s="1">
        <v>3466</v>
      </c>
      <c r="S96" s="1">
        <v>1</v>
      </c>
      <c r="T96" s="1">
        <v>130</v>
      </c>
      <c r="U96" s="1">
        <f>P96</f>
        <v>113</v>
      </c>
      <c r="V96" s="1">
        <f>Q96</f>
        <v>2520</v>
      </c>
      <c r="W96" s="1">
        <f>R96</f>
        <v>3466</v>
      </c>
      <c r="X96" s="1">
        <f>S96</f>
        <v>1</v>
      </c>
      <c r="Y96" s="37">
        <f>T96</f>
        <v>130</v>
      </c>
      <c r="Z96" s="1">
        <v>0.4275</v>
      </c>
      <c r="AA96" s="1">
        <v>20</v>
      </c>
      <c r="AB96" s="48">
        <v>7</v>
      </c>
      <c r="AC96" s="1">
        <v>5.5</v>
      </c>
      <c r="AD96" s="43">
        <v>36</v>
      </c>
      <c r="AE96" s="1">
        <v>251.24</v>
      </c>
      <c r="AF96" s="42">
        <v>1</v>
      </c>
      <c r="AG96" s="42">
        <v>1</v>
      </c>
      <c r="AH96" s="48">
        <v>280.95</v>
      </c>
      <c r="AI96" s="128">
        <v>20.82</v>
      </c>
      <c r="AJ96" s="1">
        <f t="shared" si="68"/>
        <v>0.04803073967339097</v>
      </c>
      <c r="AK96" s="42">
        <v>2.7</v>
      </c>
      <c r="AL96" s="77"/>
      <c r="AM96" s="42">
        <f t="shared" si="162"/>
        <v>306.3728688425709</v>
      </c>
      <c r="AN96" s="42">
        <f t="shared" si="163"/>
        <v>165.16546928062127</v>
      </c>
      <c r="AO96" s="42">
        <f t="shared" si="164"/>
        <v>100</v>
      </c>
      <c r="AP96" s="42">
        <f t="shared" si="165"/>
        <v>115.85365853658537</v>
      </c>
      <c r="AQ96" s="42">
        <f t="shared" si="166"/>
        <v>130.66255778120183</v>
      </c>
      <c r="AR96" s="42">
        <f t="shared" si="167"/>
        <v>134.87031700288182</v>
      </c>
      <c r="AS96" s="42">
        <f t="shared" si="168"/>
        <v>106.95187165775401</v>
      </c>
      <c r="AT96" s="42">
        <f t="shared" si="169"/>
        <v>128.42105263157896</v>
      </c>
      <c r="AU96" s="42">
        <f t="shared" si="170"/>
        <v>115.85365853658539</v>
      </c>
      <c r="AV96" s="42">
        <f t="shared" si="171"/>
        <v>113.10043668122272</v>
      </c>
      <c r="AW96" s="42">
        <f t="shared" si="172"/>
        <v>145.6521739130435</v>
      </c>
      <c r="AX96" s="42">
        <f t="shared" si="173"/>
        <v>186.66666666666666</v>
      </c>
      <c r="AY96" s="42">
        <f t="shared" si="174"/>
        <v>180.9447558046437</v>
      </c>
      <c r="AZ96" s="42">
        <f t="shared" si="175"/>
        <v>186.66666666666666</v>
      </c>
      <c r="BA96" s="42">
        <f t="shared" si="176"/>
        <v>196.37393767705382</v>
      </c>
      <c r="BB96" s="42">
        <f t="shared" si="177"/>
        <v>100</v>
      </c>
      <c r="BC96" s="42">
        <f t="shared" si="178"/>
        <v>144.44444444444446</v>
      </c>
      <c r="BD96" s="42">
        <f t="shared" si="179"/>
        <v>180.9447558046437</v>
      </c>
      <c r="BE96" s="42">
        <f t="shared" si="180"/>
        <v>186.66666666666666</v>
      </c>
      <c r="BF96" s="42">
        <f t="shared" si="181"/>
        <v>196.37393767705382</v>
      </c>
      <c r="BG96" s="42">
        <f t="shared" si="182"/>
        <v>100</v>
      </c>
      <c r="BH96" s="42">
        <f t="shared" si="183"/>
        <v>144.44444444444446</v>
      </c>
      <c r="BI96" s="42">
        <f t="shared" si="184"/>
        <v>126.85459940652818</v>
      </c>
      <c r="BJ96" s="42">
        <f t="shared" si="185"/>
        <v>645.1612903225806</v>
      </c>
      <c r="BK96" s="42">
        <f t="shared" si="186"/>
        <v>127.27272727272727</v>
      </c>
      <c r="BL96" s="42">
        <f t="shared" si="187"/>
        <v>211.53846153846152</v>
      </c>
      <c r="BM96" s="42">
        <f t="shared" si="188"/>
        <v>180</v>
      </c>
      <c r="BN96" s="42">
        <f t="shared" si="189"/>
        <v>110.4691553445016</v>
      </c>
      <c r="BO96" s="42">
        <f t="shared" si="190"/>
        <v>100</v>
      </c>
      <c r="BP96" s="42">
        <f t="shared" si="191"/>
        <v>100</v>
      </c>
      <c r="BQ96" s="42">
        <f t="shared" si="192"/>
        <v>138.1743963015787</v>
      </c>
      <c r="BR96" s="105">
        <f t="shared" si="193"/>
        <v>0.1882008529187374</v>
      </c>
      <c r="BS96" s="42">
        <f t="shared" si="194"/>
        <v>122.72727272727272</v>
      </c>
    </row>
    <row r="97" spans="1:71" ht="9.75">
      <c r="A97" s="39">
        <v>40118</v>
      </c>
      <c r="B97" s="1">
        <v>5373.68</v>
      </c>
      <c r="C97" s="37">
        <f t="shared" si="76"/>
        <v>262.63036997214215</v>
      </c>
      <c r="D97" s="43">
        <v>28.7</v>
      </c>
      <c r="E97" s="43">
        <f t="shared" si="67"/>
        <v>1.4026684912760863</v>
      </c>
      <c r="F97" s="1">
        <v>4.6</v>
      </c>
      <c r="G97" s="43">
        <v>9.5</v>
      </c>
      <c r="H97" s="48">
        <v>84.8</v>
      </c>
      <c r="I97" s="48">
        <v>46.8</v>
      </c>
      <c r="J97" s="1">
        <v>80</v>
      </c>
      <c r="K97" s="43">
        <v>12.2</v>
      </c>
      <c r="L97" s="1">
        <f t="shared" si="63"/>
        <v>0.095</v>
      </c>
      <c r="M97" s="1">
        <v>103.6</v>
      </c>
      <c r="N97" s="1">
        <v>13.4</v>
      </c>
      <c r="O97" s="1">
        <v>1.4</v>
      </c>
      <c r="P97" s="1">
        <v>113</v>
      </c>
      <c r="Q97" s="1">
        <v>2520</v>
      </c>
      <c r="R97" s="1">
        <v>3466</v>
      </c>
      <c r="S97" s="1">
        <v>1</v>
      </c>
      <c r="T97" s="1">
        <v>130</v>
      </c>
      <c r="U97" s="1">
        <f>P97</f>
        <v>113</v>
      </c>
      <c r="V97" s="1">
        <f>Q97</f>
        <v>2520</v>
      </c>
      <c r="W97" s="1">
        <f>R97</f>
        <v>3466</v>
      </c>
      <c r="X97" s="1">
        <f>S97</f>
        <v>1</v>
      </c>
      <c r="Y97" s="37">
        <f>T97</f>
        <v>130</v>
      </c>
      <c r="Z97" s="1">
        <v>0.4275</v>
      </c>
      <c r="AA97" s="1">
        <v>20</v>
      </c>
      <c r="AB97" s="48">
        <v>7</v>
      </c>
      <c r="AC97" s="1">
        <v>5.5</v>
      </c>
      <c r="AD97" s="43">
        <v>36</v>
      </c>
      <c r="AE97" s="1">
        <v>248.2</v>
      </c>
      <c r="AF97" s="42">
        <v>1</v>
      </c>
      <c r="AG97" s="42">
        <v>1</v>
      </c>
      <c r="AH97" s="48">
        <v>281.11</v>
      </c>
      <c r="AI97" s="128">
        <v>20.461</v>
      </c>
      <c r="AJ97" s="1">
        <f t="shared" si="68"/>
        <v>0.048873466594985586</v>
      </c>
      <c r="AK97" s="42">
        <v>2.7</v>
      </c>
      <c r="AL97" s="77"/>
      <c r="AM97" s="42">
        <f t="shared" si="162"/>
        <v>311.7483568399553</v>
      </c>
      <c r="AN97" s="42">
        <f t="shared" si="163"/>
        <v>168.06339232796714</v>
      </c>
      <c r="AO97" s="42">
        <f t="shared" si="164"/>
        <v>100</v>
      </c>
      <c r="AP97" s="42">
        <f t="shared" si="165"/>
        <v>115.85365853658537</v>
      </c>
      <c r="AQ97" s="42">
        <f t="shared" si="166"/>
        <v>130.66255778120183</v>
      </c>
      <c r="AR97" s="42">
        <f t="shared" si="167"/>
        <v>134.87031700288182</v>
      </c>
      <c r="AS97" s="42">
        <f t="shared" si="168"/>
        <v>106.95187165775401</v>
      </c>
      <c r="AT97" s="42">
        <f t="shared" si="169"/>
        <v>128.42105263157896</v>
      </c>
      <c r="AU97" s="42">
        <f t="shared" si="170"/>
        <v>115.85365853658539</v>
      </c>
      <c r="AV97" s="42">
        <f t="shared" si="171"/>
        <v>113.10043668122272</v>
      </c>
      <c r="AW97" s="42">
        <f t="shared" si="172"/>
        <v>145.6521739130435</v>
      </c>
      <c r="AX97" s="42">
        <f t="shared" si="173"/>
        <v>186.66666666666666</v>
      </c>
      <c r="AY97" s="42">
        <f t="shared" si="174"/>
        <v>180.9447558046437</v>
      </c>
      <c r="AZ97" s="42">
        <f t="shared" si="175"/>
        <v>186.66666666666666</v>
      </c>
      <c r="BA97" s="42">
        <f t="shared" si="176"/>
        <v>196.37393767705382</v>
      </c>
      <c r="BB97" s="42">
        <f t="shared" si="177"/>
        <v>100</v>
      </c>
      <c r="BC97" s="42">
        <f t="shared" si="178"/>
        <v>144.44444444444446</v>
      </c>
      <c r="BD97" s="42">
        <f t="shared" si="179"/>
        <v>180.9447558046437</v>
      </c>
      <c r="BE97" s="42">
        <f t="shared" si="180"/>
        <v>186.66666666666666</v>
      </c>
      <c r="BF97" s="42">
        <f t="shared" si="181"/>
        <v>196.37393767705382</v>
      </c>
      <c r="BG97" s="42">
        <f t="shared" si="182"/>
        <v>100</v>
      </c>
      <c r="BH97" s="42">
        <f t="shared" si="183"/>
        <v>144.44444444444446</v>
      </c>
      <c r="BI97" s="42">
        <f t="shared" si="184"/>
        <v>126.85459940652818</v>
      </c>
      <c r="BJ97" s="42">
        <f t="shared" si="185"/>
        <v>645.1612903225806</v>
      </c>
      <c r="BK97" s="42">
        <f t="shared" si="186"/>
        <v>127.27272727272727</v>
      </c>
      <c r="BL97" s="42">
        <f t="shared" si="187"/>
        <v>211.53846153846152</v>
      </c>
      <c r="BM97" s="42">
        <f t="shared" si="188"/>
        <v>180</v>
      </c>
      <c r="BN97" s="42">
        <f t="shared" si="189"/>
        <v>109.13248032361605</v>
      </c>
      <c r="BO97" s="42">
        <f t="shared" si="190"/>
        <v>100</v>
      </c>
      <c r="BP97" s="42">
        <f t="shared" si="191"/>
        <v>100</v>
      </c>
      <c r="BQ97" s="42">
        <f t="shared" si="192"/>
        <v>138.25308611616583</v>
      </c>
      <c r="BR97" s="105">
        <f t="shared" si="193"/>
        <v>0.19150294500601694</v>
      </c>
      <c r="BS97" s="42">
        <f t="shared" si="194"/>
        <v>122.72727272727272</v>
      </c>
    </row>
    <row r="98" spans="1:71" ht="9.75">
      <c r="A98" s="39">
        <v>40148</v>
      </c>
      <c r="B98" s="1">
        <v>5373.68</v>
      </c>
      <c r="C98" s="37">
        <f t="shared" si="76"/>
        <v>272.7341014058773</v>
      </c>
      <c r="D98" s="43">
        <v>28.7</v>
      </c>
      <c r="E98" s="43">
        <f t="shared" si="67"/>
        <v>1.4566309699030604</v>
      </c>
      <c r="F98" s="1">
        <v>4.6</v>
      </c>
      <c r="G98" s="43">
        <v>9.5</v>
      </c>
      <c r="H98" s="48">
        <v>84.8</v>
      </c>
      <c r="I98" s="48">
        <v>46.8</v>
      </c>
      <c r="J98" s="1">
        <v>80</v>
      </c>
      <c r="K98" s="43">
        <v>12.2</v>
      </c>
      <c r="L98" s="1">
        <f t="shared" si="63"/>
        <v>0.095</v>
      </c>
      <c r="M98" s="1">
        <v>103.6</v>
      </c>
      <c r="N98" s="1">
        <v>13.4</v>
      </c>
      <c r="O98" s="1">
        <v>1.4</v>
      </c>
      <c r="P98" s="1">
        <v>113</v>
      </c>
      <c r="Q98" s="1">
        <v>2520</v>
      </c>
      <c r="R98" s="1">
        <v>3466</v>
      </c>
      <c r="S98" s="1">
        <v>1</v>
      </c>
      <c r="T98" s="1">
        <v>130</v>
      </c>
      <c r="U98" s="1">
        <f>P98</f>
        <v>113</v>
      </c>
      <c r="V98" s="1">
        <f>Q98</f>
        <v>2520</v>
      </c>
      <c r="W98" s="1">
        <f>R98</f>
        <v>3466</v>
      </c>
      <c r="X98" s="1">
        <f>S98</f>
        <v>1</v>
      </c>
      <c r="Y98" s="37">
        <f>T98</f>
        <v>130</v>
      </c>
      <c r="Z98" s="1">
        <v>0.445</v>
      </c>
      <c r="AA98" s="1">
        <v>20</v>
      </c>
      <c r="AB98" s="48">
        <v>7</v>
      </c>
      <c r="AC98" s="1">
        <v>5.5</v>
      </c>
      <c r="AD98" s="43">
        <v>36</v>
      </c>
      <c r="AE98" s="1">
        <v>241.62</v>
      </c>
      <c r="AF98" s="42">
        <v>1</v>
      </c>
      <c r="AG98" s="42">
        <v>1</v>
      </c>
      <c r="AH98" s="48">
        <v>282.43</v>
      </c>
      <c r="AI98" s="128">
        <v>19.703</v>
      </c>
      <c r="AJ98" s="1">
        <f t="shared" si="68"/>
        <v>0.05075369233111709</v>
      </c>
      <c r="AK98" s="42">
        <v>2.7</v>
      </c>
      <c r="AL98" s="77"/>
      <c r="AM98" s="42">
        <f t="shared" si="162"/>
        <v>323.7417210222974</v>
      </c>
      <c r="AN98" s="42">
        <f t="shared" si="163"/>
        <v>174.5290093093709</v>
      </c>
      <c r="AO98" s="42">
        <f t="shared" si="164"/>
        <v>100</v>
      </c>
      <c r="AP98" s="42">
        <f t="shared" si="165"/>
        <v>115.85365853658537</v>
      </c>
      <c r="AQ98" s="42">
        <f t="shared" si="166"/>
        <v>130.66255778120183</v>
      </c>
      <c r="AR98" s="42">
        <f t="shared" si="167"/>
        <v>134.87031700288182</v>
      </c>
      <c r="AS98" s="42">
        <f t="shared" si="168"/>
        <v>106.95187165775401</v>
      </c>
      <c r="AT98" s="42">
        <f t="shared" si="169"/>
        <v>128.42105263157896</v>
      </c>
      <c r="AU98" s="42">
        <f t="shared" si="170"/>
        <v>115.85365853658539</v>
      </c>
      <c r="AV98" s="42">
        <f t="shared" si="171"/>
        <v>113.10043668122272</v>
      </c>
      <c r="AW98" s="42">
        <f t="shared" si="172"/>
        <v>145.6521739130435</v>
      </c>
      <c r="AX98" s="42">
        <f t="shared" si="173"/>
        <v>186.66666666666666</v>
      </c>
      <c r="AY98" s="42">
        <f t="shared" si="174"/>
        <v>180.9447558046437</v>
      </c>
      <c r="AZ98" s="42">
        <f t="shared" si="175"/>
        <v>186.66666666666666</v>
      </c>
      <c r="BA98" s="42">
        <f t="shared" si="176"/>
        <v>196.37393767705382</v>
      </c>
      <c r="BB98" s="42">
        <f t="shared" si="177"/>
        <v>100</v>
      </c>
      <c r="BC98" s="42">
        <f t="shared" si="178"/>
        <v>144.44444444444446</v>
      </c>
      <c r="BD98" s="42">
        <f t="shared" si="179"/>
        <v>180.9447558046437</v>
      </c>
      <c r="BE98" s="42">
        <f t="shared" si="180"/>
        <v>186.66666666666666</v>
      </c>
      <c r="BF98" s="42">
        <f t="shared" si="181"/>
        <v>196.37393767705382</v>
      </c>
      <c r="BG98" s="42">
        <f t="shared" si="182"/>
        <v>100</v>
      </c>
      <c r="BH98" s="42">
        <f t="shared" si="183"/>
        <v>144.44444444444446</v>
      </c>
      <c r="BI98" s="42">
        <f t="shared" si="184"/>
        <v>132.0474777448071</v>
      </c>
      <c r="BJ98" s="42">
        <f t="shared" si="185"/>
        <v>645.1612903225806</v>
      </c>
      <c r="BK98" s="42">
        <f t="shared" si="186"/>
        <v>127.27272727272727</v>
      </c>
      <c r="BL98" s="42">
        <f t="shared" si="187"/>
        <v>211.53846153846152</v>
      </c>
      <c r="BM98" s="42">
        <f t="shared" si="188"/>
        <v>180</v>
      </c>
      <c r="BN98" s="42">
        <f t="shared" si="189"/>
        <v>106.23928241656773</v>
      </c>
      <c r="BO98" s="42">
        <f t="shared" si="190"/>
        <v>100</v>
      </c>
      <c r="BP98" s="42">
        <f t="shared" si="191"/>
        <v>100</v>
      </c>
      <c r="BQ98" s="42">
        <f t="shared" si="192"/>
        <v>138.9022770865096</v>
      </c>
      <c r="BR98" s="105">
        <f t="shared" si="193"/>
        <v>0.1988703120219313</v>
      </c>
      <c r="BS98" s="42">
        <f t="shared" si="194"/>
        <v>122.72727272727272</v>
      </c>
    </row>
    <row r="99" spans="1:71" ht="9.75">
      <c r="A99" s="39">
        <v>40179</v>
      </c>
      <c r="B99" s="1">
        <v>5861.61</v>
      </c>
      <c r="C99" s="37">
        <f t="shared" si="76"/>
        <v>299.5201839550332</v>
      </c>
      <c r="D99" s="43">
        <v>27.8</v>
      </c>
      <c r="E99" s="43">
        <f t="shared" si="67"/>
        <v>1.4205416453755748</v>
      </c>
      <c r="F99" s="1">
        <v>4.6</v>
      </c>
      <c r="G99" s="43">
        <v>9.5</v>
      </c>
      <c r="H99" s="48">
        <v>84.8</v>
      </c>
      <c r="I99" s="48">
        <v>46.8</v>
      </c>
      <c r="J99" s="1">
        <v>80</v>
      </c>
      <c r="K99" s="43">
        <v>12.2</v>
      </c>
      <c r="L99" s="1">
        <f t="shared" si="63"/>
        <v>0.095</v>
      </c>
      <c r="M99" s="1">
        <v>103.6</v>
      </c>
      <c r="N99" s="1">
        <v>13.4</v>
      </c>
      <c r="O99" s="1">
        <v>1.4</v>
      </c>
      <c r="P99" s="1">
        <v>113</v>
      </c>
      <c r="Q99" s="1">
        <v>2520</v>
      </c>
      <c r="R99" s="1">
        <v>3466</v>
      </c>
      <c r="S99" s="1">
        <v>1</v>
      </c>
      <c r="T99" s="1">
        <v>130</v>
      </c>
      <c r="U99" s="1">
        <f aca="true" t="shared" si="195" ref="U99:U110">P99</f>
        <v>113</v>
      </c>
      <c r="V99" s="1">
        <f aca="true" t="shared" si="196" ref="V99:V110">Q99</f>
        <v>2520</v>
      </c>
      <c r="W99" s="1">
        <f aca="true" t="shared" si="197" ref="W99:W110">R99</f>
        <v>3466</v>
      </c>
      <c r="X99" s="1">
        <f aca="true" t="shared" si="198" ref="X99:X110">S99</f>
        <v>1</v>
      </c>
      <c r="Y99" s="37">
        <f aca="true" t="shared" si="199" ref="Y99:Y110">T99</f>
        <v>130</v>
      </c>
      <c r="Z99" s="1">
        <v>0.47675</v>
      </c>
      <c r="AA99" s="1">
        <v>8</v>
      </c>
      <c r="AB99" s="48">
        <v>6.5</v>
      </c>
      <c r="AC99" s="1">
        <v>5</v>
      </c>
      <c r="AD99" s="43">
        <v>36</v>
      </c>
      <c r="AE99" s="1">
        <v>240.83</v>
      </c>
      <c r="AF99" s="42">
        <v>1</v>
      </c>
      <c r="AG99" s="42">
        <v>1</v>
      </c>
      <c r="AH99" s="48">
        <v>285.07</v>
      </c>
      <c r="AI99" s="128">
        <v>19.57</v>
      </c>
      <c r="AJ99" s="1">
        <f t="shared" si="68"/>
        <v>0.05109862033725089</v>
      </c>
      <c r="AK99" s="42">
        <v>2.7</v>
      </c>
      <c r="AL99" s="77"/>
      <c r="AM99" s="42">
        <f t="shared" si="162"/>
        <v>355.5374239402978</v>
      </c>
      <c r="AN99" s="42">
        <f t="shared" si="163"/>
        <v>170.2048982705636</v>
      </c>
      <c r="AO99" s="42">
        <f t="shared" si="164"/>
        <v>100</v>
      </c>
      <c r="AP99" s="42">
        <f t="shared" si="165"/>
        <v>115.85365853658537</v>
      </c>
      <c r="AQ99" s="42">
        <f t="shared" si="166"/>
        <v>130.66255778120183</v>
      </c>
      <c r="AR99" s="42">
        <f t="shared" si="167"/>
        <v>134.87031700288182</v>
      </c>
      <c r="AS99" s="42">
        <f t="shared" si="168"/>
        <v>106.95187165775401</v>
      </c>
      <c r="AT99" s="42">
        <f t="shared" si="169"/>
        <v>128.42105263157896</v>
      </c>
      <c r="AU99" s="42">
        <f t="shared" si="170"/>
        <v>115.85365853658539</v>
      </c>
      <c r="AV99" s="42">
        <f t="shared" si="171"/>
        <v>113.10043668122272</v>
      </c>
      <c r="AW99" s="42">
        <f t="shared" si="172"/>
        <v>145.6521739130435</v>
      </c>
      <c r="AX99" s="42">
        <f t="shared" si="173"/>
        <v>186.66666666666666</v>
      </c>
      <c r="AY99" s="42">
        <f t="shared" si="174"/>
        <v>180.9447558046437</v>
      </c>
      <c r="AZ99" s="42">
        <f t="shared" si="175"/>
        <v>186.66666666666666</v>
      </c>
      <c r="BA99" s="42">
        <f t="shared" si="176"/>
        <v>196.37393767705382</v>
      </c>
      <c r="BB99" s="42">
        <f t="shared" si="177"/>
        <v>100</v>
      </c>
      <c r="BC99" s="42">
        <f t="shared" si="178"/>
        <v>144.44444444444446</v>
      </c>
      <c r="BD99" s="42">
        <f t="shared" si="179"/>
        <v>180.9447558046437</v>
      </c>
      <c r="BE99" s="42">
        <f t="shared" si="180"/>
        <v>186.66666666666666</v>
      </c>
      <c r="BF99" s="42">
        <f t="shared" si="181"/>
        <v>196.37393767705382</v>
      </c>
      <c r="BG99" s="42">
        <f t="shared" si="182"/>
        <v>100</v>
      </c>
      <c r="BH99" s="42">
        <f t="shared" si="183"/>
        <v>144.44444444444446</v>
      </c>
      <c r="BI99" s="42">
        <f t="shared" si="184"/>
        <v>141.4688427299703</v>
      </c>
      <c r="BJ99" s="42">
        <f t="shared" si="185"/>
        <v>258.06451612903226</v>
      </c>
      <c r="BK99" s="42">
        <f t="shared" si="186"/>
        <v>118.18181818181819</v>
      </c>
      <c r="BL99" s="42">
        <f t="shared" si="187"/>
        <v>192.3076923076923</v>
      </c>
      <c r="BM99" s="42">
        <f t="shared" si="188"/>
        <v>180</v>
      </c>
      <c r="BN99" s="42">
        <f t="shared" si="189"/>
        <v>105.89192278942971</v>
      </c>
      <c r="BO99" s="42">
        <f t="shared" si="190"/>
        <v>100</v>
      </c>
      <c r="BP99" s="42">
        <f t="shared" si="191"/>
        <v>100</v>
      </c>
      <c r="BQ99" s="42">
        <f t="shared" si="192"/>
        <v>140.20065902719716</v>
      </c>
      <c r="BR99" s="105">
        <f t="shared" si="193"/>
        <v>0.20022185783178909</v>
      </c>
      <c r="BS99" s="42">
        <f t="shared" si="194"/>
        <v>122.72727272727272</v>
      </c>
    </row>
    <row r="100" spans="1:71" ht="9.75">
      <c r="A100" s="39">
        <v>40210</v>
      </c>
      <c r="B100" s="1">
        <v>5861.61</v>
      </c>
      <c r="C100" s="37">
        <f t="shared" si="76"/>
        <v>296.55013659819895</v>
      </c>
      <c r="D100" s="43">
        <v>27.8</v>
      </c>
      <c r="E100" s="43">
        <f t="shared" si="67"/>
        <v>1.4064555296974603</v>
      </c>
      <c r="F100" s="1">
        <v>4.6</v>
      </c>
      <c r="G100" s="43">
        <v>9.5</v>
      </c>
      <c r="H100" s="48">
        <v>84.8</v>
      </c>
      <c r="I100" s="48">
        <v>46.8</v>
      </c>
      <c r="J100" s="1">
        <v>80</v>
      </c>
      <c r="K100" s="43">
        <v>12.2</v>
      </c>
      <c r="L100" s="1">
        <f t="shared" si="63"/>
        <v>0.095</v>
      </c>
      <c r="M100" s="1">
        <v>103.6</v>
      </c>
      <c r="N100" s="1">
        <v>13.4</v>
      </c>
      <c r="O100" s="1">
        <v>1.4</v>
      </c>
      <c r="P100" s="1">
        <v>113</v>
      </c>
      <c r="Q100" s="1">
        <v>2520</v>
      </c>
      <c r="R100" s="1">
        <v>3466</v>
      </c>
      <c r="S100" s="1">
        <v>1</v>
      </c>
      <c r="T100" s="1">
        <v>130</v>
      </c>
      <c r="U100" s="1">
        <f t="shared" si="195"/>
        <v>113</v>
      </c>
      <c r="V100" s="1">
        <f t="shared" si="196"/>
        <v>2520</v>
      </c>
      <c r="W100" s="1">
        <f t="shared" si="197"/>
        <v>3466</v>
      </c>
      <c r="X100" s="1">
        <f t="shared" si="198"/>
        <v>1</v>
      </c>
      <c r="Y100" s="37">
        <f t="shared" si="199"/>
        <v>130</v>
      </c>
      <c r="Z100" s="1">
        <v>0.525</v>
      </c>
      <c r="AA100" s="1">
        <v>8</v>
      </c>
      <c r="AB100" s="48">
        <v>6.5</v>
      </c>
      <c r="AC100" s="1">
        <v>5</v>
      </c>
      <c r="AD100" s="43">
        <v>36</v>
      </c>
      <c r="AE100" s="1">
        <v>244.53</v>
      </c>
      <c r="AF100" s="42">
        <v>1</v>
      </c>
      <c r="AG100" s="42">
        <v>1</v>
      </c>
      <c r="AH100" s="48">
        <v>286.66</v>
      </c>
      <c r="AI100" s="128">
        <v>19.766</v>
      </c>
      <c r="AJ100" s="1">
        <f t="shared" si="68"/>
        <v>0.050591925528685626</v>
      </c>
      <c r="AK100" s="42">
        <v>2.7</v>
      </c>
      <c r="AL100" s="77"/>
      <c r="AM100" s="42">
        <f t="shared" si="162"/>
        <v>352.01190865686675</v>
      </c>
      <c r="AN100" s="42">
        <f t="shared" si="163"/>
        <v>168.51714353713092</v>
      </c>
      <c r="AO100" s="42">
        <f t="shared" si="164"/>
        <v>100</v>
      </c>
      <c r="AP100" s="42">
        <f t="shared" si="165"/>
        <v>115.85365853658537</v>
      </c>
      <c r="AQ100" s="42">
        <f t="shared" si="166"/>
        <v>130.66255778120183</v>
      </c>
      <c r="AR100" s="42">
        <f t="shared" si="167"/>
        <v>134.87031700288182</v>
      </c>
      <c r="AS100" s="42">
        <f t="shared" si="168"/>
        <v>106.95187165775401</v>
      </c>
      <c r="AT100" s="42">
        <f t="shared" si="169"/>
        <v>128.42105263157896</v>
      </c>
      <c r="AU100" s="42">
        <f t="shared" si="170"/>
        <v>115.85365853658539</v>
      </c>
      <c r="AV100" s="42">
        <f t="shared" si="171"/>
        <v>113.10043668122272</v>
      </c>
      <c r="AW100" s="42">
        <f t="shared" si="172"/>
        <v>145.6521739130435</v>
      </c>
      <c r="AX100" s="42">
        <f t="shared" si="173"/>
        <v>186.66666666666666</v>
      </c>
      <c r="AY100" s="42">
        <f t="shared" si="174"/>
        <v>180.9447558046437</v>
      </c>
      <c r="AZ100" s="42">
        <f t="shared" si="175"/>
        <v>186.66666666666666</v>
      </c>
      <c r="BA100" s="42">
        <f t="shared" si="176"/>
        <v>196.37393767705382</v>
      </c>
      <c r="BB100" s="42">
        <f t="shared" si="177"/>
        <v>100</v>
      </c>
      <c r="BC100" s="42">
        <f t="shared" si="178"/>
        <v>144.44444444444446</v>
      </c>
      <c r="BD100" s="42">
        <f t="shared" si="179"/>
        <v>180.9447558046437</v>
      </c>
      <c r="BE100" s="42">
        <f t="shared" si="180"/>
        <v>186.66666666666666</v>
      </c>
      <c r="BF100" s="42">
        <f t="shared" si="181"/>
        <v>196.37393767705382</v>
      </c>
      <c r="BG100" s="42">
        <f t="shared" si="182"/>
        <v>100</v>
      </c>
      <c r="BH100" s="42">
        <f t="shared" si="183"/>
        <v>144.44444444444446</v>
      </c>
      <c r="BI100" s="42">
        <f t="shared" si="184"/>
        <v>155.78635014836794</v>
      </c>
      <c r="BJ100" s="42">
        <f t="shared" si="185"/>
        <v>258.06451612903226</v>
      </c>
      <c r="BK100" s="42">
        <f t="shared" si="186"/>
        <v>118.18181818181819</v>
      </c>
      <c r="BL100" s="42">
        <f t="shared" si="187"/>
        <v>192.3076923076923</v>
      </c>
      <c r="BM100" s="42">
        <f t="shared" si="188"/>
        <v>180</v>
      </c>
      <c r="BN100" s="42">
        <f t="shared" si="189"/>
        <v>107.5187969924812</v>
      </c>
      <c r="BO100" s="42">
        <f t="shared" si="190"/>
        <v>100</v>
      </c>
      <c r="BP100" s="42">
        <f t="shared" si="191"/>
        <v>100</v>
      </c>
      <c r="BQ100" s="42">
        <f t="shared" si="192"/>
        <v>140.98263905965672</v>
      </c>
      <c r="BR100" s="105">
        <f t="shared" si="193"/>
        <v>0.19823645440494347</v>
      </c>
      <c r="BS100" s="42">
        <f t="shared" si="194"/>
        <v>122.72727272727272</v>
      </c>
    </row>
    <row r="101" spans="1:71" ht="9.75">
      <c r="A101" s="39">
        <v>40238</v>
      </c>
      <c r="B101" s="1">
        <v>5861.61</v>
      </c>
      <c r="C101" s="37">
        <f t="shared" si="76"/>
        <v>298.92447345606604</v>
      </c>
      <c r="D101" s="43">
        <v>27.8</v>
      </c>
      <c r="E101" s="43">
        <f t="shared" si="67"/>
        <v>1.4177163547350706</v>
      </c>
      <c r="F101" s="1">
        <v>4.6</v>
      </c>
      <c r="G101" s="43">
        <v>9.5</v>
      </c>
      <c r="H101" s="48">
        <v>84.8</v>
      </c>
      <c r="I101" s="48">
        <v>46.8</v>
      </c>
      <c r="J101" s="1">
        <v>80</v>
      </c>
      <c r="K101" s="43">
        <v>12.2</v>
      </c>
      <c r="L101" s="1">
        <f t="shared" si="63"/>
        <v>0.095</v>
      </c>
      <c r="M101" s="1">
        <v>103.6</v>
      </c>
      <c r="N101" s="1">
        <v>13.4</v>
      </c>
      <c r="O101" s="1">
        <v>1.4</v>
      </c>
      <c r="P101" s="1">
        <v>113</v>
      </c>
      <c r="Q101" s="1">
        <v>2520</v>
      </c>
      <c r="R101" s="1">
        <v>3466</v>
      </c>
      <c r="S101" s="1">
        <v>1</v>
      </c>
      <c r="T101" s="1">
        <v>130</v>
      </c>
      <c r="U101" s="1">
        <f t="shared" si="195"/>
        <v>113</v>
      </c>
      <c r="V101" s="1">
        <f t="shared" si="196"/>
        <v>2520</v>
      </c>
      <c r="W101" s="1">
        <f t="shared" si="197"/>
        <v>3466</v>
      </c>
      <c r="X101" s="1">
        <f t="shared" si="198"/>
        <v>1</v>
      </c>
      <c r="Y101" s="37">
        <f t="shared" si="199"/>
        <v>130</v>
      </c>
      <c r="Z101" s="1">
        <v>0.525</v>
      </c>
      <c r="AA101" s="1">
        <v>8</v>
      </c>
      <c r="AB101" s="48">
        <v>6.5</v>
      </c>
      <c r="AC101" s="1">
        <v>5</v>
      </c>
      <c r="AD101" s="43">
        <v>36</v>
      </c>
      <c r="AE101" s="1">
        <v>243.19</v>
      </c>
      <c r="AF101" s="42">
        <v>1</v>
      </c>
      <c r="AG101" s="42">
        <v>1</v>
      </c>
      <c r="AH101" s="48">
        <v>289.38</v>
      </c>
      <c r="AI101" s="130">
        <v>19.609</v>
      </c>
      <c r="AJ101" s="1">
        <f t="shared" si="68"/>
        <v>0.050996991177520525</v>
      </c>
      <c r="AK101" s="42">
        <v>2.7</v>
      </c>
      <c r="AL101" s="77"/>
      <c r="AM101" s="42">
        <f t="shared" si="162"/>
        <v>354.8303017242912</v>
      </c>
      <c r="AN101" s="42">
        <f t="shared" si="163"/>
        <v>169.8663807004401</v>
      </c>
      <c r="AO101" s="42">
        <f t="shared" si="164"/>
        <v>100</v>
      </c>
      <c r="AP101" s="42">
        <f t="shared" si="165"/>
        <v>115.85365853658537</v>
      </c>
      <c r="AQ101" s="42">
        <f t="shared" si="166"/>
        <v>130.66255778120183</v>
      </c>
      <c r="AR101" s="42">
        <f t="shared" si="167"/>
        <v>134.87031700288182</v>
      </c>
      <c r="AS101" s="42">
        <f t="shared" si="168"/>
        <v>106.95187165775401</v>
      </c>
      <c r="AT101" s="42">
        <f t="shared" si="169"/>
        <v>128.42105263157896</v>
      </c>
      <c r="AU101" s="42">
        <f t="shared" si="170"/>
        <v>115.85365853658539</v>
      </c>
      <c r="AV101" s="42">
        <f t="shared" si="171"/>
        <v>113.10043668122272</v>
      </c>
      <c r="AW101" s="42">
        <f t="shared" si="172"/>
        <v>145.6521739130435</v>
      </c>
      <c r="AX101" s="42">
        <f t="shared" si="173"/>
        <v>186.66666666666666</v>
      </c>
      <c r="AY101" s="42">
        <f t="shared" si="174"/>
        <v>180.9447558046437</v>
      </c>
      <c r="AZ101" s="42">
        <f t="shared" si="175"/>
        <v>186.66666666666666</v>
      </c>
      <c r="BA101" s="42">
        <f t="shared" si="176"/>
        <v>196.37393767705382</v>
      </c>
      <c r="BB101" s="42">
        <f t="shared" si="177"/>
        <v>100</v>
      </c>
      <c r="BC101" s="42">
        <f t="shared" si="178"/>
        <v>144.44444444444446</v>
      </c>
      <c r="BD101" s="42">
        <f t="shared" si="179"/>
        <v>180.9447558046437</v>
      </c>
      <c r="BE101" s="42">
        <f t="shared" si="180"/>
        <v>186.66666666666666</v>
      </c>
      <c r="BF101" s="42">
        <f t="shared" si="181"/>
        <v>196.37393767705382</v>
      </c>
      <c r="BG101" s="42">
        <f t="shared" si="182"/>
        <v>100</v>
      </c>
      <c r="BH101" s="42">
        <f t="shared" si="183"/>
        <v>144.44444444444446</v>
      </c>
      <c r="BI101" s="42">
        <f t="shared" si="184"/>
        <v>155.78635014836794</v>
      </c>
      <c r="BJ101" s="42">
        <f t="shared" si="185"/>
        <v>258.06451612903226</v>
      </c>
      <c r="BK101" s="42">
        <f t="shared" si="186"/>
        <v>118.18181818181819</v>
      </c>
      <c r="BL101" s="42">
        <f t="shared" si="187"/>
        <v>192.3076923076923</v>
      </c>
      <c r="BM101" s="42">
        <f t="shared" si="188"/>
        <v>180</v>
      </c>
      <c r="BN101" s="42">
        <f t="shared" si="189"/>
        <v>106.92960471353823</v>
      </c>
      <c r="BO101" s="42">
        <f t="shared" si="190"/>
        <v>100</v>
      </c>
      <c r="BP101" s="42">
        <f t="shared" si="191"/>
        <v>100</v>
      </c>
      <c r="BQ101" s="42">
        <f t="shared" si="192"/>
        <v>142.3203659076378</v>
      </c>
      <c r="BR101" s="105">
        <f t="shared" si="193"/>
        <v>0.1998236400514107</v>
      </c>
      <c r="BS101" s="42">
        <f t="shared" si="194"/>
        <v>122.72727272727272</v>
      </c>
    </row>
    <row r="102" spans="1:71" ht="9.75">
      <c r="A102" s="39">
        <v>40269</v>
      </c>
      <c r="B102" s="1">
        <v>5861.61</v>
      </c>
      <c r="C102" s="37">
        <f t="shared" si="76"/>
        <v>302.9255813953488</v>
      </c>
      <c r="D102" s="43">
        <v>27.8</v>
      </c>
      <c r="E102" s="43">
        <f t="shared" si="67"/>
        <v>1.4366925064599483</v>
      </c>
      <c r="F102" s="1">
        <v>4.6</v>
      </c>
      <c r="G102" s="43">
        <v>9.5</v>
      </c>
      <c r="H102" s="48">
        <v>84.8</v>
      </c>
      <c r="I102" s="48">
        <v>46.8</v>
      </c>
      <c r="J102" s="1">
        <v>80</v>
      </c>
      <c r="K102" s="43">
        <v>12.2</v>
      </c>
      <c r="L102" s="1">
        <f t="shared" si="63"/>
        <v>0.095</v>
      </c>
      <c r="M102" s="1">
        <v>103.6</v>
      </c>
      <c r="N102" s="1">
        <v>13.4</v>
      </c>
      <c r="O102" s="1">
        <v>1.4</v>
      </c>
      <c r="P102" s="1">
        <v>113</v>
      </c>
      <c r="Q102" s="1">
        <v>2520</v>
      </c>
      <c r="R102" s="1">
        <v>3466</v>
      </c>
      <c r="S102" s="1">
        <v>1</v>
      </c>
      <c r="T102" s="1">
        <v>130</v>
      </c>
      <c r="U102" s="1">
        <f t="shared" si="195"/>
        <v>113</v>
      </c>
      <c r="V102" s="1">
        <f t="shared" si="196"/>
        <v>2520</v>
      </c>
      <c r="W102" s="1">
        <f t="shared" si="197"/>
        <v>3466</v>
      </c>
      <c r="X102" s="1">
        <f t="shared" si="198"/>
        <v>1</v>
      </c>
      <c r="Y102" s="37">
        <f t="shared" si="199"/>
        <v>130</v>
      </c>
      <c r="Z102" s="1">
        <v>0.525</v>
      </c>
      <c r="AA102" s="1">
        <v>8</v>
      </c>
      <c r="AB102" s="48">
        <v>6.5</v>
      </c>
      <c r="AC102" s="1">
        <v>5</v>
      </c>
      <c r="AD102" s="43">
        <v>36</v>
      </c>
      <c r="AE102" s="1">
        <v>241.11</v>
      </c>
      <c r="AF102" s="42">
        <v>1</v>
      </c>
      <c r="AG102" s="42">
        <v>1</v>
      </c>
      <c r="AH102" s="48">
        <v>289.89</v>
      </c>
      <c r="AI102" s="130">
        <v>19.35</v>
      </c>
      <c r="AJ102" s="1">
        <f t="shared" si="68"/>
        <v>0.05167958656330749</v>
      </c>
      <c r="AK102" s="42">
        <v>2.7</v>
      </c>
      <c r="AL102" s="77"/>
      <c r="AM102" s="42">
        <f t="shared" si="162"/>
        <v>359.5797098972417</v>
      </c>
      <c r="AN102" s="42">
        <f t="shared" si="163"/>
        <v>172.14004440077156</v>
      </c>
      <c r="AO102" s="42">
        <f t="shared" si="164"/>
        <v>100</v>
      </c>
      <c r="AP102" s="42">
        <f t="shared" si="165"/>
        <v>115.85365853658537</v>
      </c>
      <c r="AQ102" s="42">
        <f t="shared" si="166"/>
        <v>130.66255778120183</v>
      </c>
      <c r="AR102" s="42">
        <f t="shared" si="167"/>
        <v>134.87031700288182</v>
      </c>
      <c r="AS102" s="42">
        <f t="shared" si="168"/>
        <v>106.95187165775401</v>
      </c>
      <c r="AT102" s="42">
        <f t="shared" si="169"/>
        <v>128.42105263157896</v>
      </c>
      <c r="AU102" s="42">
        <f t="shared" si="170"/>
        <v>115.85365853658539</v>
      </c>
      <c r="AV102" s="42">
        <f t="shared" si="171"/>
        <v>113.10043668122272</v>
      </c>
      <c r="AW102" s="42">
        <f t="shared" si="172"/>
        <v>145.6521739130435</v>
      </c>
      <c r="AX102" s="42">
        <f t="shared" si="173"/>
        <v>186.66666666666666</v>
      </c>
      <c r="AY102" s="42">
        <f t="shared" si="174"/>
        <v>180.9447558046437</v>
      </c>
      <c r="AZ102" s="42">
        <f t="shared" si="175"/>
        <v>186.66666666666666</v>
      </c>
      <c r="BA102" s="42">
        <f t="shared" si="176"/>
        <v>196.37393767705382</v>
      </c>
      <c r="BB102" s="42">
        <f t="shared" si="177"/>
        <v>100</v>
      </c>
      <c r="BC102" s="42">
        <f t="shared" si="178"/>
        <v>144.44444444444446</v>
      </c>
      <c r="BD102" s="42">
        <f t="shared" si="179"/>
        <v>180.9447558046437</v>
      </c>
      <c r="BE102" s="42">
        <f t="shared" si="180"/>
        <v>186.66666666666666</v>
      </c>
      <c r="BF102" s="42">
        <f t="shared" si="181"/>
        <v>196.37393767705382</v>
      </c>
      <c r="BG102" s="42">
        <f t="shared" si="182"/>
        <v>100</v>
      </c>
      <c r="BH102" s="42">
        <f t="shared" si="183"/>
        <v>144.44444444444446</v>
      </c>
      <c r="BI102" s="42">
        <f t="shared" si="184"/>
        <v>155.78635014836794</v>
      </c>
      <c r="BJ102" s="42">
        <f t="shared" si="185"/>
        <v>258.06451612903226</v>
      </c>
      <c r="BK102" s="42">
        <f t="shared" si="186"/>
        <v>118.18181818181819</v>
      </c>
      <c r="BL102" s="42">
        <f t="shared" si="187"/>
        <v>192.3076923076923</v>
      </c>
      <c r="BM102" s="42">
        <f t="shared" si="188"/>
        <v>180</v>
      </c>
      <c r="BN102" s="42">
        <f t="shared" si="189"/>
        <v>106.01503759398496</v>
      </c>
      <c r="BO102" s="42">
        <f t="shared" si="190"/>
        <v>100</v>
      </c>
      <c r="BP102" s="42">
        <f t="shared" si="191"/>
        <v>100</v>
      </c>
      <c r="BQ102" s="42">
        <f t="shared" si="192"/>
        <v>142.5711896916343</v>
      </c>
      <c r="BR102" s="105">
        <f t="shared" si="193"/>
        <v>0.2024982820551996</v>
      </c>
      <c r="BS102" s="42">
        <f t="shared" si="194"/>
        <v>122.72727272727272</v>
      </c>
    </row>
    <row r="103" spans="1:71" ht="9.75">
      <c r="A103" s="39">
        <v>40299</v>
      </c>
      <c r="B103" s="1">
        <v>5861.61</v>
      </c>
      <c r="C103" s="37">
        <f t="shared" si="76"/>
        <v>304.30952133734814</v>
      </c>
      <c r="D103" s="43">
        <v>27.8</v>
      </c>
      <c r="E103" s="43">
        <f t="shared" si="67"/>
        <v>1.4432561520091371</v>
      </c>
      <c r="F103" s="1">
        <v>4.6</v>
      </c>
      <c r="G103" s="43">
        <v>9.5</v>
      </c>
      <c r="H103" s="48">
        <v>84.8</v>
      </c>
      <c r="I103" s="48">
        <v>46.8</v>
      </c>
      <c r="J103" s="1">
        <v>80</v>
      </c>
      <c r="K103" s="43">
        <v>12.2</v>
      </c>
      <c r="L103" s="1">
        <f t="shared" si="63"/>
        <v>0.095</v>
      </c>
      <c r="M103" s="1">
        <v>103.6</v>
      </c>
      <c r="N103" s="1">
        <v>13.4</v>
      </c>
      <c r="O103" s="1">
        <v>1.4</v>
      </c>
      <c r="P103" s="1">
        <v>113</v>
      </c>
      <c r="Q103" s="1">
        <v>2520</v>
      </c>
      <c r="R103" s="1">
        <v>3466</v>
      </c>
      <c r="S103" s="1">
        <v>1</v>
      </c>
      <c r="T103" s="1">
        <v>130</v>
      </c>
      <c r="U103" s="1">
        <f t="shared" si="195"/>
        <v>113</v>
      </c>
      <c r="V103" s="1">
        <f t="shared" si="196"/>
        <v>2520</v>
      </c>
      <c r="W103" s="1">
        <f t="shared" si="197"/>
        <v>3466</v>
      </c>
      <c r="X103" s="1">
        <f t="shared" si="198"/>
        <v>1</v>
      </c>
      <c r="Y103" s="37">
        <f t="shared" si="199"/>
        <v>130</v>
      </c>
      <c r="Z103" s="1">
        <v>0.525</v>
      </c>
      <c r="AA103" s="1">
        <v>8</v>
      </c>
      <c r="AB103" s="48">
        <v>6.5</v>
      </c>
      <c r="AC103" s="1">
        <v>5</v>
      </c>
      <c r="AD103" s="43">
        <v>36</v>
      </c>
      <c r="AE103" s="1">
        <v>240.04</v>
      </c>
      <c r="AF103" s="42">
        <v>1</v>
      </c>
      <c r="AG103" s="42">
        <v>1</v>
      </c>
      <c r="AH103" s="48">
        <v>290.35</v>
      </c>
      <c r="AI103" s="130">
        <v>19.262</v>
      </c>
      <c r="AJ103" s="1">
        <f t="shared" si="68"/>
        <v>0.051915688921191985</v>
      </c>
      <c r="AK103" s="42">
        <v>2.7</v>
      </c>
      <c r="AL103" s="77"/>
      <c r="AM103" s="42">
        <f t="shared" si="162"/>
        <v>361.22247879304473</v>
      </c>
      <c r="AN103" s="42">
        <f t="shared" si="163"/>
        <v>172.92648007241874</v>
      </c>
      <c r="AO103" s="42">
        <f t="shared" si="164"/>
        <v>100</v>
      </c>
      <c r="AP103" s="42">
        <f t="shared" si="165"/>
        <v>115.85365853658537</v>
      </c>
      <c r="AQ103" s="42">
        <f t="shared" si="166"/>
        <v>130.66255778120183</v>
      </c>
      <c r="AR103" s="42">
        <f t="shared" si="167"/>
        <v>134.87031700288182</v>
      </c>
      <c r="AS103" s="42">
        <f t="shared" si="168"/>
        <v>106.95187165775401</v>
      </c>
      <c r="AT103" s="42">
        <f t="shared" si="169"/>
        <v>128.42105263157896</v>
      </c>
      <c r="AU103" s="42">
        <f t="shared" si="170"/>
        <v>115.85365853658539</v>
      </c>
      <c r="AV103" s="42">
        <f t="shared" si="171"/>
        <v>113.10043668122272</v>
      </c>
      <c r="AW103" s="42">
        <f t="shared" si="172"/>
        <v>145.6521739130435</v>
      </c>
      <c r="AX103" s="42">
        <f t="shared" si="173"/>
        <v>186.66666666666666</v>
      </c>
      <c r="AY103" s="42">
        <f t="shared" si="174"/>
        <v>180.9447558046437</v>
      </c>
      <c r="AZ103" s="42">
        <f t="shared" si="175"/>
        <v>186.66666666666666</v>
      </c>
      <c r="BA103" s="42">
        <f t="shared" si="176"/>
        <v>196.37393767705382</v>
      </c>
      <c r="BB103" s="42">
        <f t="shared" si="177"/>
        <v>100</v>
      </c>
      <c r="BC103" s="42">
        <f t="shared" si="178"/>
        <v>144.44444444444446</v>
      </c>
      <c r="BD103" s="42">
        <f t="shared" si="179"/>
        <v>180.9447558046437</v>
      </c>
      <c r="BE103" s="42">
        <f t="shared" si="180"/>
        <v>186.66666666666666</v>
      </c>
      <c r="BF103" s="42">
        <f t="shared" si="181"/>
        <v>196.37393767705382</v>
      </c>
      <c r="BG103" s="42">
        <f t="shared" si="182"/>
        <v>100</v>
      </c>
      <c r="BH103" s="42">
        <f t="shared" si="183"/>
        <v>144.44444444444446</v>
      </c>
      <c r="BI103" s="42">
        <f t="shared" si="184"/>
        <v>155.78635014836794</v>
      </c>
      <c r="BJ103" s="42">
        <f t="shared" si="185"/>
        <v>258.06451612903226</v>
      </c>
      <c r="BK103" s="42">
        <f t="shared" si="186"/>
        <v>118.18181818181819</v>
      </c>
      <c r="BL103" s="42">
        <f t="shared" si="187"/>
        <v>192.3076923076923</v>
      </c>
      <c r="BM103" s="42">
        <f t="shared" si="188"/>
        <v>180</v>
      </c>
      <c r="BN103" s="42">
        <f t="shared" si="189"/>
        <v>105.5445631622917</v>
      </c>
      <c r="BO103" s="42">
        <f t="shared" si="190"/>
        <v>100</v>
      </c>
      <c r="BP103" s="42">
        <f t="shared" si="191"/>
        <v>100</v>
      </c>
      <c r="BQ103" s="42">
        <f t="shared" si="192"/>
        <v>142.7974229085723</v>
      </c>
      <c r="BR103" s="105">
        <f t="shared" si="193"/>
        <v>0.20342341178320592</v>
      </c>
      <c r="BS103" s="42">
        <f t="shared" si="194"/>
        <v>122.72727272727272</v>
      </c>
    </row>
    <row r="104" spans="1:71" ht="9.75">
      <c r="A104" s="39">
        <v>40330</v>
      </c>
      <c r="B104" s="1">
        <v>5861.61</v>
      </c>
      <c r="C104" s="37">
        <f t="shared" si="76"/>
        <v>286.56123197262286</v>
      </c>
      <c r="D104" s="43">
        <v>27.8</v>
      </c>
      <c r="E104" s="43">
        <f t="shared" si="67"/>
        <v>1.3590809093131264</v>
      </c>
      <c r="F104" s="1">
        <v>5.54</v>
      </c>
      <c r="G104" s="43">
        <v>9.5</v>
      </c>
      <c r="H104" s="48">
        <v>84.8</v>
      </c>
      <c r="I104" s="48">
        <v>46.8</v>
      </c>
      <c r="J104" s="1">
        <v>80</v>
      </c>
      <c r="K104" s="43">
        <v>12.2</v>
      </c>
      <c r="L104" s="1">
        <f t="shared" si="63"/>
        <v>0.095</v>
      </c>
      <c r="M104" s="1">
        <v>103.6</v>
      </c>
      <c r="N104" s="1">
        <v>13.4</v>
      </c>
      <c r="O104" s="1">
        <v>1.4</v>
      </c>
      <c r="P104" s="1">
        <v>113</v>
      </c>
      <c r="Q104" s="1">
        <v>2520</v>
      </c>
      <c r="R104" s="1">
        <v>3466</v>
      </c>
      <c r="S104" s="1">
        <v>1</v>
      </c>
      <c r="T104" s="1">
        <v>130</v>
      </c>
      <c r="U104" s="1">
        <f t="shared" si="195"/>
        <v>113</v>
      </c>
      <c r="V104" s="1">
        <f t="shared" si="196"/>
        <v>2520</v>
      </c>
      <c r="W104" s="1">
        <f t="shared" si="197"/>
        <v>3466</v>
      </c>
      <c r="X104" s="1">
        <f t="shared" si="198"/>
        <v>1</v>
      </c>
      <c r="Y104" s="37">
        <f t="shared" si="199"/>
        <v>130</v>
      </c>
      <c r="Z104" s="1">
        <v>0.525</v>
      </c>
      <c r="AA104" s="1">
        <v>8</v>
      </c>
      <c r="AB104" s="48">
        <v>6.5</v>
      </c>
      <c r="AC104" s="1">
        <v>5</v>
      </c>
      <c r="AD104" s="43">
        <v>36</v>
      </c>
      <c r="AE104" s="1">
        <v>252.9</v>
      </c>
      <c r="AF104" s="42">
        <v>1</v>
      </c>
      <c r="AG104" s="42">
        <v>1</v>
      </c>
      <c r="AH104" s="48">
        <v>291.17</v>
      </c>
      <c r="AI104" s="130">
        <v>20.455</v>
      </c>
      <c r="AJ104" s="1">
        <f t="shared" si="68"/>
        <v>0.04888780249327793</v>
      </c>
      <c r="AK104" s="42">
        <v>2.7</v>
      </c>
      <c r="AL104" s="77"/>
      <c r="AM104" s="42">
        <f>+((B104/AI104)*100)/($B$41/$AI$41)</f>
        <v>340.1548465662003</v>
      </c>
      <c r="AN104" s="42">
        <f>+((D104/AI104)*100)/($D$41/$AI$41)</f>
        <v>162.8408633172784</v>
      </c>
      <c r="AO104" s="42">
        <f t="shared" si="164"/>
        <v>120.43478260869566</v>
      </c>
      <c r="AP104" s="42">
        <f t="shared" si="165"/>
        <v>115.85365853658537</v>
      </c>
      <c r="AQ104" s="42">
        <f t="shared" si="166"/>
        <v>130.66255778120183</v>
      </c>
      <c r="AR104" s="42">
        <f t="shared" si="167"/>
        <v>134.87031700288182</v>
      </c>
      <c r="AS104" s="42">
        <f t="shared" si="168"/>
        <v>106.95187165775401</v>
      </c>
      <c r="AT104" s="42">
        <f t="shared" si="169"/>
        <v>128.42105263157896</v>
      </c>
      <c r="AU104" s="42">
        <f t="shared" si="170"/>
        <v>115.85365853658539</v>
      </c>
      <c r="AV104" s="42">
        <f t="shared" si="171"/>
        <v>113.10043668122272</v>
      </c>
      <c r="AW104" s="42">
        <f t="shared" si="172"/>
        <v>145.6521739130435</v>
      </c>
      <c r="AX104" s="42">
        <f t="shared" si="173"/>
        <v>186.66666666666666</v>
      </c>
      <c r="AY104" s="42">
        <f t="shared" si="174"/>
        <v>180.9447558046437</v>
      </c>
      <c r="AZ104" s="42">
        <f t="shared" si="175"/>
        <v>186.66666666666666</v>
      </c>
      <c r="BA104" s="42">
        <f t="shared" si="176"/>
        <v>196.37393767705382</v>
      </c>
      <c r="BB104" s="42">
        <f t="shared" si="177"/>
        <v>100</v>
      </c>
      <c r="BC104" s="42">
        <f t="shared" si="178"/>
        <v>144.44444444444446</v>
      </c>
      <c r="BD104" s="42">
        <f t="shared" si="179"/>
        <v>180.9447558046437</v>
      </c>
      <c r="BE104" s="42">
        <f t="shared" si="180"/>
        <v>186.66666666666666</v>
      </c>
      <c r="BF104" s="42">
        <f t="shared" si="181"/>
        <v>196.37393767705382</v>
      </c>
      <c r="BG104" s="42">
        <f t="shared" si="182"/>
        <v>100</v>
      </c>
      <c r="BH104" s="42">
        <f t="shared" si="183"/>
        <v>144.44444444444446</v>
      </c>
      <c r="BI104" s="42">
        <f t="shared" si="184"/>
        <v>155.78635014836794</v>
      </c>
      <c r="BJ104" s="42">
        <f t="shared" si="185"/>
        <v>258.06451612903226</v>
      </c>
      <c r="BK104" s="42">
        <f t="shared" si="186"/>
        <v>118.18181818181819</v>
      </c>
      <c r="BL104" s="42">
        <f t="shared" si="187"/>
        <v>192.3076923076923</v>
      </c>
      <c r="BM104" s="42">
        <f t="shared" si="188"/>
        <v>180</v>
      </c>
      <c r="BN104" s="42">
        <f t="shared" si="189"/>
        <v>111.199050257222</v>
      </c>
      <c r="BO104" s="42">
        <f t="shared" si="190"/>
        <v>100</v>
      </c>
      <c r="BP104" s="42">
        <f t="shared" si="191"/>
        <v>100</v>
      </c>
      <c r="BQ104" s="42">
        <f t="shared" si="192"/>
        <v>143.20070820833126</v>
      </c>
      <c r="BR104" s="105">
        <f>+(AJ104*100)/AI$41</f>
        <v>0.19155911795493097</v>
      </c>
      <c r="BS104" s="42">
        <f>+(AK104*100)/AK$41</f>
        <v>122.72727272727272</v>
      </c>
    </row>
    <row r="105" spans="1:71" ht="9.75">
      <c r="A105" s="39">
        <v>40360</v>
      </c>
      <c r="B105" s="1">
        <v>5861.61</v>
      </c>
      <c r="C105" s="37">
        <f t="shared" si="76"/>
        <v>277.9067893040015</v>
      </c>
      <c r="D105" s="43">
        <v>27.8</v>
      </c>
      <c r="E105" s="43">
        <f t="shared" si="67"/>
        <v>1.3180352740375498</v>
      </c>
      <c r="F105" s="1">
        <v>5.54</v>
      </c>
      <c r="G105" s="43">
        <v>9.5</v>
      </c>
      <c r="H105" s="48">
        <v>84.8</v>
      </c>
      <c r="I105" s="48">
        <v>46.8</v>
      </c>
      <c r="J105" s="1">
        <v>80</v>
      </c>
      <c r="K105" s="43">
        <v>12.2</v>
      </c>
      <c r="L105" s="1">
        <f t="shared" si="63"/>
        <v>0.095</v>
      </c>
      <c r="M105" s="1">
        <v>103.6</v>
      </c>
      <c r="N105" s="1">
        <v>13.4</v>
      </c>
      <c r="O105" s="1">
        <v>1.4</v>
      </c>
      <c r="P105" s="1">
        <v>113</v>
      </c>
      <c r="Q105" s="1">
        <v>2520</v>
      </c>
      <c r="R105" s="1">
        <v>3466</v>
      </c>
      <c r="S105" s="1">
        <v>1</v>
      </c>
      <c r="T105" s="1">
        <v>130</v>
      </c>
      <c r="U105" s="1">
        <f t="shared" si="195"/>
        <v>113</v>
      </c>
      <c r="V105" s="1">
        <f t="shared" si="196"/>
        <v>2520</v>
      </c>
      <c r="W105" s="1">
        <f t="shared" si="197"/>
        <v>3466</v>
      </c>
      <c r="X105" s="1">
        <f t="shared" si="198"/>
        <v>1</v>
      </c>
      <c r="Y105" s="37">
        <f t="shared" si="199"/>
        <v>130</v>
      </c>
      <c r="Z105" s="1">
        <v>0.525</v>
      </c>
      <c r="AA105" s="1">
        <v>8</v>
      </c>
      <c r="AB105" s="48">
        <v>7</v>
      </c>
      <c r="AC105" s="1">
        <v>5</v>
      </c>
      <c r="AD105" s="43">
        <v>36</v>
      </c>
      <c r="AE105" s="1">
        <v>263</v>
      </c>
      <c r="AF105" s="42">
        <v>1</v>
      </c>
      <c r="AG105" s="42">
        <v>1</v>
      </c>
      <c r="AH105" s="48">
        <v>294.33</v>
      </c>
      <c r="AI105" s="128">
        <v>21.092</v>
      </c>
      <c r="AJ105" s="1">
        <f t="shared" si="68"/>
        <v>0.047411340792717624</v>
      </c>
      <c r="AK105" s="42">
        <v>2.7</v>
      </c>
      <c r="AL105" s="77"/>
      <c r="AM105" s="42">
        <f aca="true" t="shared" si="200" ref="AM105:AM111">+((B105/AI105)*100)/($B$41/$AI$41)</f>
        <v>329.88182185243824</v>
      </c>
      <c r="AN105" s="42">
        <f aca="true" t="shared" si="201" ref="AN105:AN111">+((D105/AI105)*100)/($D$41/$AI$41)</f>
        <v>157.9229024822174</v>
      </c>
      <c r="AO105" s="42">
        <f aca="true" t="shared" si="202" ref="AO105:AO111">+(F105*100)/F$41</f>
        <v>120.43478260869566</v>
      </c>
      <c r="AP105" s="42">
        <f aca="true" t="shared" si="203" ref="AP105:AP111">+(G105*100)/G$41</f>
        <v>115.85365853658537</v>
      </c>
      <c r="AQ105" s="42">
        <f aca="true" t="shared" si="204" ref="AQ105:AQ111">+(H105*100)/H$41</f>
        <v>130.66255778120183</v>
      </c>
      <c r="AR105" s="42">
        <f aca="true" t="shared" si="205" ref="AR105:AR111">+(I105*100)/I$41</f>
        <v>134.87031700288182</v>
      </c>
      <c r="AS105" s="42">
        <f aca="true" t="shared" si="206" ref="AS105:AS111">+(J105*100)/J$41</f>
        <v>106.95187165775401</v>
      </c>
      <c r="AT105" s="42">
        <f aca="true" t="shared" si="207" ref="AT105:AT111">+(K105*100)/K$41</f>
        <v>128.42105263157896</v>
      </c>
      <c r="AU105" s="42">
        <f aca="true" t="shared" si="208" ref="AU105:AU111">+(L105*100)/L$41</f>
        <v>115.85365853658539</v>
      </c>
      <c r="AV105" s="42">
        <f aca="true" t="shared" si="209" ref="AV105:AV111">+(M105*100)/M$41</f>
        <v>113.10043668122272</v>
      </c>
      <c r="AW105" s="42">
        <f aca="true" t="shared" si="210" ref="AW105:AW111">+(N105*100)/N$41</f>
        <v>145.6521739130435</v>
      </c>
      <c r="AX105" s="42">
        <f aca="true" t="shared" si="211" ref="AX105:AX111">+(O105*100)/O$41</f>
        <v>186.66666666666666</v>
      </c>
      <c r="AY105" s="42">
        <f aca="true" t="shared" si="212" ref="AY105:AY111">+(P105*100)/P$41</f>
        <v>180.9447558046437</v>
      </c>
      <c r="AZ105" s="42">
        <f aca="true" t="shared" si="213" ref="AZ105:AZ111">+(Q105*100)/Q$41</f>
        <v>186.66666666666666</v>
      </c>
      <c r="BA105" s="42">
        <f aca="true" t="shared" si="214" ref="BA105:BA111">+(R105*100)/R$41</f>
        <v>196.37393767705382</v>
      </c>
      <c r="BB105" s="42">
        <f aca="true" t="shared" si="215" ref="BB105:BB111">+(S105*100)/S$41</f>
        <v>100</v>
      </c>
      <c r="BC105" s="42">
        <f aca="true" t="shared" si="216" ref="BC105:BC111">+(T105*100)/T$41</f>
        <v>144.44444444444446</v>
      </c>
      <c r="BD105" s="42">
        <f aca="true" t="shared" si="217" ref="BD105:BD111">+(U105*100)/U$41</f>
        <v>180.9447558046437</v>
      </c>
      <c r="BE105" s="42">
        <f aca="true" t="shared" si="218" ref="BE105:BE111">+(V105*100)/V$41</f>
        <v>186.66666666666666</v>
      </c>
      <c r="BF105" s="42">
        <f aca="true" t="shared" si="219" ref="BF105:BF111">+(W105*100)/W$41</f>
        <v>196.37393767705382</v>
      </c>
      <c r="BG105" s="42">
        <f aca="true" t="shared" si="220" ref="BG105:BG111">+(X105*100)/X$41</f>
        <v>100</v>
      </c>
      <c r="BH105" s="42">
        <f aca="true" t="shared" si="221" ref="BH105:BH111">+(Y105*100)/Y$41</f>
        <v>144.44444444444446</v>
      </c>
      <c r="BI105" s="42">
        <f aca="true" t="shared" si="222" ref="BI105:BI111">+(Z105*100)/Z$41</f>
        <v>155.78635014836794</v>
      </c>
      <c r="BJ105" s="42">
        <f aca="true" t="shared" si="223" ref="BJ105:BJ111">+(AA105*100)/AA$41</f>
        <v>258.06451612903226</v>
      </c>
      <c r="BK105" s="42">
        <f aca="true" t="shared" si="224" ref="BK105:BK111">+(AB105*100)/AB$41</f>
        <v>127.27272727272727</v>
      </c>
      <c r="BL105" s="42">
        <f aca="true" t="shared" si="225" ref="BL105:BL111">+(AC105*100)/AC$41</f>
        <v>192.3076923076923</v>
      </c>
      <c r="BM105" s="42">
        <f aca="true" t="shared" si="226" ref="BM105:BM111">+(AD105*100)/AD$41</f>
        <v>180</v>
      </c>
      <c r="BN105" s="42">
        <f aca="true" t="shared" si="227" ref="BN105:BN111">+(AE105*100)/AE$41</f>
        <v>115.63997713582201</v>
      </c>
      <c r="BO105" s="42">
        <f aca="true" t="shared" si="228" ref="BO105:BO111">+(AF105*100)/AF$41</f>
        <v>100</v>
      </c>
      <c r="BP105" s="42">
        <f aca="true" t="shared" si="229" ref="BP105:BP111">+(AG105*100)/AG$41</f>
        <v>100</v>
      </c>
      <c r="BQ105" s="42">
        <f aca="true" t="shared" si="230" ref="BQ105:BQ111">+(AH105*100)/AH$41</f>
        <v>144.75483204642697</v>
      </c>
      <c r="BR105" s="105">
        <f aca="true" t="shared" si="231" ref="BR105:BR111">+(AJ105*100)/AI$41</f>
        <v>0.18577383641988018</v>
      </c>
      <c r="BS105" s="42">
        <f aca="true" t="shared" si="232" ref="BS105:BS111">+(AK105*100)/AK$41</f>
        <v>122.72727272727272</v>
      </c>
    </row>
    <row r="106" spans="1:71" ht="9.75">
      <c r="A106" s="39">
        <v>40391</v>
      </c>
      <c r="B106" s="1">
        <v>5861.61</v>
      </c>
      <c r="C106" s="37">
        <f t="shared" si="76"/>
        <v>281.0110743563929</v>
      </c>
      <c r="D106" s="43">
        <v>27.8</v>
      </c>
      <c r="E106" s="43">
        <f t="shared" si="67"/>
        <v>1.3327580420921423</v>
      </c>
      <c r="F106" s="1">
        <v>5.54</v>
      </c>
      <c r="G106" s="43">
        <v>9.5</v>
      </c>
      <c r="H106" s="48">
        <v>107</v>
      </c>
      <c r="I106" s="48">
        <v>56</v>
      </c>
      <c r="J106" s="1">
        <v>62.05</v>
      </c>
      <c r="K106" s="43">
        <v>12.2</v>
      </c>
      <c r="L106" s="1">
        <f t="shared" si="63"/>
        <v>0.095</v>
      </c>
      <c r="M106" s="1">
        <v>103.6</v>
      </c>
      <c r="N106" s="1">
        <v>13.4</v>
      </c>
      <c r="O106" s="1">
        <v>1.4</v>
      </c>
      <c r="P106" s="1">
        <v>113</v>
      </c>
      <c r="Q106" s="1">
        <v>2520</v>
      </c>
      <c r="R106" s="1">
        <v>3466</v>
      </c>
      <c r="S106" s="1">
        <v>1</v>
      </c>
      <c r="T106" s="1">
        <v>130</v>
      </c>
      <c r="U106" s="1">
        <f t="shared" si="195"/>
        <v>113</v>
      </c>
      <c r="V106" s="1">
        <f t="shared" si="196"/>
        <v>2520</v>
      </c>
      <c r="W106" s="1">
        <f t="shared" si="197"/>
        <v>3466</v>
      </c>
      <c r="X106" s="1">
        <f t="shared" si="198"/>
        <v>1</v>
      </c>
      <c r="Y106" s="37">
        <f t="shared" si="199"/>
        <v>130</v>
      </c>
      <c r="Z106" s="1">
        <v>0.5526</v>
      </c>
      <c r="AA106" s="1">
        <v>8</v>
      </c>
      <c r="AB106" s="48">
        <v>7</v>
      </c>
      <c r="AC106" s="1">
        <v>5</v>
      </c>
      <c r="AD106" s="43">
        <v>36</v>
      </c>
      <c r="AE106" s="1">
        <v>259.68</v>
      </c>
      <c r="AF106" s="42">
        <v>1</v>
      </c>
      <c r="AG106" s="42">
        <v>1</v>
      </c>
      <c r="AH106" s="48">
        <v>297.85</v>
      </c>
      <c r="AI106" s="130">
        <v>20.859</v>
      </c>
      <c r="AJ106" s="1">
        <f t="shared" si="68"/>
        <v>0.0479409367659044</v>
      </c>
      <c r="AK106" s="42">
        <v>2.7</v>
      </c>
      <c r="AL106" s="77"/>
      <c r="AM106" s="42">
        <f t="shared" si="200"/>
        <v>333.56668040230244</v>
      </c>
      <c r="AN106" s="42">
        <f t="shared" si="201"/>
        <v>159.68693893067402</v>
      </c>
      <c r="AO106" s="42">
        <f t="shared" si="202"/>
        <v>120.43478260869566</v>
      </c>
      <c r="AP106" s="42">
        <f t="shared" si="203"/>
        <v>115.85365853658537</v>
      </c>
      <c r="AQ106" s="42">
        <f t="shared" si="204"/>
        <v>164.8690292758089</v>
      </c>
      <c r="AR106" s="42">
        <f t="shared" si="205"/>
        <v>161.38328530259363</v>
      </c>
      <c r="AS106" s="42">
        <f t="shared" si="206"/>
        <v>82.95454545454545</v>
      </c>
      <c r="AT106" s="42">
        <f t="shared" si="207"/>
        <v>128.42105263157896</v>
      </c>
      <c r="AU106" s="42">
        <f t="shared" si="208"/>
        <v>115.85365853658539</v>
      </c>
      <c r="AV106" s="42">
        <f t="shared" si="209"/>
        <v>113.10043668122272</v>
      </c>
      <c r="AW106" s="42">
        <f t="shared" si="210"/>
        <v>145.6521739130435</v>
      </c>
      <c r="AX106" s="42">
        <f t="shared" si="211"/>
        <v>186.66666666666666</v>
      </c>
      <c r="AY106" s="42">
        <f t="shared" si="212"/>
        <v>180.9447558046437</v>
      </c>
      <c r="AZ106" s="42">
        <f t="shared" si="213"/>
        <v>186.66666666666666</v>
      </c>
      <c r="BA106" s="42">
        <f t="shared" si="214"/>
        <v>196.37393767705382</v>
      </c>
      <c r="BB106" s="42">
        <f t="shared" si="215"/>
        <v>100</v>
      </c>
      <c r="BC106" s="42">
        <f t="shared" si="216"/>
        <v>144.44444444444446</v>
      </c>
      <c r="BD106" s="42">
        <f t="shared" si="217"/>
        <v>180.9447558046437</v>
      </c>
      <c r="BE106" s="42">
        <f t="shared" si="218"/>
        <v>186.66666666666666</v>
      </c>
      <c r="BF106" s="42">
        <f t="shared" si="219"/>
        <v>196.37393767705382</v>
      </c>
      <c r="BG106" s="42">
        <f t="shared" si="220"/>
        <v>100</v>
      </c>
      <c r="BH106" s="42">
        <f t="shared" si="221"/>
        <v>144.44444444444446</v>
      </c>
      <c r="BI106" s="42">
        <f t="shared" si="222"/>
        <v>163.97626112759642</v>
      </c>
      <c r="BJ106" s="42">
        <f t="shared" si="223"/>
        <v>258.06451612903226</v>
      </c>
      <c r="BK106" s="42">
        <f t="shared" si="224"/>
        <v>127.27272727272727</v>
      </c>
      <c r="BL106" s="42">
        <f t="shared" si="225"/>
        <v>192.3076923076923</v>
      </c>
      <c r="BM106" s="42">
        <f t="shared" si="226"/>
        <v>180</v>
      </c>
      <c r="BN106" s="42">
        <f t="shared" si="227"/>
        <v>114.18018731038121</v>
      </c>
      <c r="BO106" s="42">
        <f t="shared" si="228"/>
        <v>100</v>
      </c>
      <c r="BP106" s="42">
        <f t="shared" si="229"/>
        <v>100</v>
      </c>
      <c r="BQ106" s="42">
        <f t="shared" si="230"/>
        <v>146.48600796734374</v>
      </c>
      <c r="BR106" s="105">
        <f t="shared" si="231"/>
        <v>0.18784897443636378</v>
      </c>
      <c r="BS106" s="42">
        <f t="shared" si="232"/>
        <v>122.72727272727272</v>
      </c>
    </row>
    <row r="107" spans="1:71" ht="9.75">
      <c r="A107" s="39">
        <v>40422</v>
      </c>
      <c r="B107" s="1">
        <v>5861.61</v>
      </c>
      <c r="C107" s="37">
        <f t="shared" si="76"/>
        <v>285.0977626459144</v>
      </c>
      <c r="D107" s="43">
        <v>27.8</v>
      </c>
      <c r="E107" s="43">
        <f t="shared" si="67"/>
        <v>1.3521400778210118</v>
      </c>
      <c r="F107" s="1">
        <v>5.54</v>
      </c>
      <c r="G107" s="43">
        <v>9.5</v>
      </c>
      <c r="H107" s="48">
        <v>107</v>
      </c>
      <c r="I107" s="48">
        <v>56</v>
      </c>
      <c r="J107" s="1">
        <v>62.05</v>
      </c>
      <c r="K107" s="43">
        <v>6.6</v>
      </c>
      <c r="L107" s="1">
        <f t="shared" si="63"/>
        <v>0.095</v>
      </c>
      <c r="M107" s="1">
        <v>81.2</v>
      </c>
      <c r="N107" s="1">
        <v>23.8</v>
      </c>
      <c r="O107" s="1">
        <v>1.4</v>
      </c>
      <c r="P107" s="1">
        <v>113</v>
      </c>
      <c r="Q107" s="1">
        <v>2520</v>
      </c>
      <c r="R107" s="1">
        <v>3466</v>
      </c>
      <c r="S107" s="1">
        <v>1</v>
      </c>
      <c r="T107" s="1">
        <v>130</v>
      </c>
      <c r="U107" s="1">
        <f t="shared" si="195"/>
        <v>113</v>
      </c>
      <c r="V107" s="1">
        <f t="shared" si="196"/>
        <v>2520</v>
      </c>
      <c r="W107" s="1">
        <f t="shared" si="197"/>
        <v>3466</v>
      </c>
      <c r="X107" s="1">
        <f t="shared" si="198"/>
        <v>1</v>
      </c>
      <c r="Y107" s="37">
        <f t="shared" si="199"/>
        <v>130</v>
      </c>
      <c r="Z107" s="1">
        <v>0.5715</v>
      </c>
      <c r="AA107" s="1">
        <v>8</v>
      </c>
      <c r="AB107" s="48">
        <v>7</v>
      </c>
      <c r="AC107" s="1">
        <v>5</v>
      </c>
      <c r="AD107" s="43">
        <v>36</v>
      </c>
      <c r="AE107" s="1">
        <v>257.34</v>
      </c>
      <c r="AF107" s="42">
        <v>1</v>
      </c>
      <c r="AG107" s="42">
        <v>1</v>
      </c>
      <c r="AH107" s="48">
        <v>298.74</v>
      </c>
      <c r="AI107" s="130">
        <v>20.56</v>
      </c>
      <c r="AJ107" s="1">
        <f t="shared" si="68"/>
        <v>0.048638132295719845</v>
      </c>
      <c r="AK107" s="42">
        <v>2.7</v>
      </c>
      <c r="AL107" s="77"/>
      <c r="AM107" s="42">
        <f t="shared" si="200"/>
        <v>338.417674441227</v>
      </c>
      <c r="AN107" s="42">
        <f t="shared" si="201"/>
        <v>162.00923439469503</v>
      </c>
      <c r="AO107" s="42">
        <f t="shared" si="202"/>
        <v>120.43478260869566</v>
      </c>
      <c r="AP107" s="42">
        <f t="shared" si="203"/>
        <v>115.85365853658537</v>
      </c>
      <c r="AQ107" s="42">
        <f t="shared" si="204"/>
        <v>164.8690292758089</v>
      </c>
      <c r="AR107" s="42">
        <f t="shared" si="205"/>
        <v>161.38328530259363</v>
      </c>
      <c r="AS107" s="42">
        <f t="shared" si="206"/>
        <v>82.95454545454545</v>
      </c>
      <c r="AT107" s="42">
        <f t="shared" si="207"/>
        <v>69.47368421052632</v>
      </c>
      <c r="AU107" s="42">
        <f t="shared" si="208"/>
        <v>115.85365853658539</v>
      </c>
      <c r="AV107" s="42">
        <f t="shared" si="209"/>
        <v>88.646288209607</v>
      </c>
      <c r="AW107" s="42">
        <f t="shared" si="210"/>
        <v>258.69565217391306</v>
      </c>
      <c r="AX107" s="42">
        <f t="shared" si="211"/>
        <v>186.66666666666666</v>
      </c>
      <c r="AY107" s="42">
        <f t="shared" si="212"/>
        <v>180.9447558046437</v>
      </c>
      <c r="AZ107" s="42">
        <f t="shared" si="213"/>
        <v>186.66666666666666</v>
      </c>
      <c r="BA107" s="42">
        <f t="shared" si="214"/>
        <v>196.37393767705382</v>
      </c>
      <c r="BB107" s="42">
        <f t="shared" si="215"/>
        <v>100</v>
      </c>
      <c r="BC107" s="42">
        <f t="shared" si="216"/>
        <v>144.44444444444446</v>
      </c>
      <c r="BD107" s="42">
        <f t="shared" si="217"/>
        <v>180.9447558046437</v>
      </c>
      <c r="BE107" s="42">
        <f t="shared" si="218"/>
        <v>186.66666666666666</v>
      </c>
      <c r="BF107" s="42">
        <f t="shared" si="219"/>
        <v>196.37393767705382</v>
      </c>
      <c r="BG107" s="42">
        <f t="shared" si="220"/>
        <v>100</v>
      </c>
      <c r="BH107" s="42">
        <f t="shared" si="221"/>
        <v>144.44444444444446</v>
      </c>
      <c r="BI107" s="42">
        <f t="shared" si="222"/>
        <v>169.58456973293767</v>
      </c>
      <c r="BJ107" s="42">
        <f t="shared" si="223"/>
        <v>258.06451612903226</v>
      </c>
      <c r="BK107" s="42">
        <f t="shared" si="224"/>
        <v>127.27272727272727</v>
      </c>
      <c r="BL107" s="42">
        <f t="shared" si="225"/>
        <v>192.3076923076923</v>
      </c>
      <c r="BM107" s="42">
        <f t="shared" si="226"/>
        <v>180</v>
      </c>
      <c r="BN107" s="42">
        <f t="shared" si="227"/>
        <v>113.15129930088376</v>
      </c>
      <c r="BO107" s="42">
        <f t="shared" si="228"/>
        <v>100</v>
      </c>
      <c r="BP107" s="42">
        <f t="shared" si="229"/>
        <v>100</v>
      </c>
      <c r="BQ107" s="42">
        <f t="shared" si="230"/>
        <v>146.9237200609846</v>
      </c>
      <c r="BR107" s="105">
        <f t="shared" si="231"/>
        <v>0.1905808247941689</v>
      </c>
      <c r="BS107" s="42">
        <f t="shared" si="232"/>
        <v>122.72727272727272</v>
      </c>
    </row>
    <row r="108" spans="1:71" ht="9.75">
      <c r="A108" s="39">
        <v>40452</v>
      </c>
      <c r="B108" s="1">
        <v>5861.61</v>
      </c>
      <c r="C108" s="37">
        <f t="shared" si="76"/>
        <v>289.9633935196636</v>
      </c>
      <c r="D108" s="43">
        <v>27.8</v>
      </c>
      <c r="E108" s="43">
        <f t="shared" si="67"/>
        <v>1.3752164234479347</v>
      </c>
      <c r="F108" s="1">
        <v>5.54</v>
      </c>
      <c r="G108" s="43">
        <v>9.5</v>
      </c>
      <c r="H108" s="48">
        <v>107</v>
      </c>
      <c r="I108" s="48">
        <v>56</v>
      </c>
      <c r="J108" s="1">
        <v>62.05</v>
      </c>
      <c r="K108" s="43">
        <v>6.6</v>
      </c>
      <c r="L108" s="1">
        <f t="shared" si="63"/>
        <v>0.095</v>
      </c>
      <c r="M108" s="1">
        <v>81.2</v>
      </c>
      <c r="N108" s="1">
        <v>23.8</v>
      </c>
      <c r="O108" s="1">
        <v>1.4</v>
      </c>
      <c r="P108" s="1">
        <v>113</v>
      </c>
      <c r="Q108" s="1">
        <v>2520</v>
      </c>
      <c r="R108" s="1">
        <v>3466</v>
      </c>
      <c r="S108" s="1">
        <v>1</v>
      </c>
      <c r="T108" s="1">
        <v>130</v>
      </c>
      <c r="U108" s="1">
        <f t="shared" si="195"/>
        <v>113</v>
      </c>
      <c r="V108" s="1">
        <f t="shared" si="196"/>
        <v>2520</v>
      </c>
      <c r="W108" s="1">
        <f t="shared" si="197"/>
        <v>3466</v>
      </c>
      <c r="X108" s="1">
        <f t="shared" si="198"/>
        <v>1</v>
      </c>
      <c r="Y108" s="37">
        <f t="shared" si="199"/>
        <v>130</v>
      </c>
      <c r="Z108" s="1">
        <v>0.61</v>
      </c>
      <c r="AA108" s="1">
        <v>8</v>
      </c>
      <c r="AB108" s="48">
        <v>7</v>
      </c>
      <c r="AC108" s="1">
        <v>5</v>
      </c>
      <c r="AD108" s="43">
        <v>36</v>
      </c>
      <c r="AE108" s="1">
        <v>253.69</v>
      </c>
      <c r="AF108" s="42">
        <v>1</v>
      </c>
      <c r="AG108" s="42">
        <v>1</v>
      </c>
      <c r="AH108" s="48">
        <v>300.66</v>
      </c>
      <c r="AI108" s="130">
        <v>20.215</v>
      </c>
      <c r="AJ108" s="1">
        <f t="shared" si="68"/>
        <v>0.04946821667078902</v>
      </c>
      <c r="AK108" s="42">
        <v>2.7</v>
      </c>
      <c r="AL108" s="77"/>
      <c r="AM108" s="42">
        <f t="shared" si="200"/>
        <v>344.1932914425737</v>
      </c>
      <c r="AN108" s="42">
        <f t="shared" si="201"/>
        <v>164.7741706235434</v>
      </c>
      <c r="AO108" s="42">
        <f t="shared" si="202"/>
        <v>120.43478260869566</v>
      </c>
      <c r="AP108" s="42">
        <f t="shared" si="203"/>
        <v>115.85365853658537</v>
      </c>
      <c r="AQ108" s="42">
        <f t="shared" si="204"/>
        <v>164.8690292758089</v>
      </c>
      <c r="AR108" s="42">
        <f t="shared" si="205"/>
        <v>161.38328530259363</v>
      </c>
      <c r="AS108" s="42">
        <f t="shared" si="206"/>
        <v>82.95454545454545</v>
      </c>
      <c r="AT108" s="42">
        <f t="shared" si="207"/>
        <v>69.47368421052632</v>
      </c>
      <c r="AU108" s="42">
        <f t="shared" si="208"/>
        <v>115.85365853658539</v>
      </c>
      <c r="AV108" s="42">
        <f t="shared" si="209"/>
        <v>88.646288209607</v>
      </c>
      <c r="AW108" s="42">
        <f t="shared" si="210"/>
        <v>258.69565217391306</v>
      </c>
      <c r="AX108" s="42">
        <f t="shared" si="211"/>
        <v>186.66666666666666</v>
      </c>
      <c r="AY108" s="42">
        <f t="shared" si="212"/>
        <v>180.9447558046437</v>
      </c>
      <c r="AZ108" s="42">
        <f t="shared" si="213"/>
        <v>186.66666666666666</v>
      </c>
      <c r="BA108" s="42">
        <f t="shared" si="214"/>
        <v>196.37393767705382</v>
      </c>
      <c r="BB108" s="42">
        <f t="shared" si="215"/>
        <v>100</v>
      </c>
      <c r="BC108" s="42">
        <f t="shared" si="216"/>
        <v>144.44444444444446</v>
      </c>
      <c r="BD108" s="42">
        <f t="shared" si="217"/>
        <v>180.9447558046437</v>
      </c>
      <c r="BE108" s="42">
        <f t="shared" si="218"/>
        <v>186.66666666666666</v>
      </c>
      <c r="BF108" s="42">
        <f t="shared" si="219"/>
        <v>196.37393767705382</v>
      </c>
      <c r="BG108" s="42">
        <f t="shared" si="220"/>
        <v>100</v>
      </c>
      <c r="BH108" s="42">
        <f t="shared" si="221"/>
        <v>144.44444444444446</v>
      </c>
      <c r="BI108" s="42">
        <f t="shared" si="222"/>
        <v>181.00890207715133</v>
      </c>
      <c r="BJ108" s="42">
        <f t="shared" si="223"/>
        <v>258.06451612903226</v>
      </c>
      <c r="BK108" s="42">
        <f t="shared" si="224"/>
        <v>127.27272727272727</v>
      </c>
      <c r="BL108" s="42">
        <f t="shared" si="225"/>
        <v>192.3076923076923</v>
      </c>
      <c r="BM108" s="42">
        <f t="shared" si="226"/>
        <v>180</v>
      </c>
      <c r="BN108" s="42">
        <f t="shared" si="227"/>
        <v>111.54640988436002</v>
      </c>
      <c r="BO108" s="42">
        <f t="shared" si="228"/>
        <v>100</v>
      </c>
      <c r="BP108" s="42">
        <f t="shared" si="229"/>
        <v>100</v>
      </c>
      <c r="BQ108" s="42">
        <f t="shared" si="230"/>
        <v>147.8679978360301</v>
      </c>
      <c r="BR108" s="105">
        <f t="shared" si="231"/>
        <v>0.19383337906347325</v>
      </c>
      <c r="BS108" s="42">
        <f t="shared" si="232"/>
        <v>122.72727272727272</v>
      </c>
    </row>
    <row r="109" spans="1:71" ht="9.75">
      <c r="A109" s="39">
        <v>40483</v>
      </c>
      <c r="B109" s="1">
        <v>5861.61</v>
      </c>
      <c r="C109" s="37">
        <f t="shared" si="76"/>
        <v>293.49138794312034</v>
      </c>
      <c r="D109" s="43">
        <v>27.8</v>
      </c>
      <c r="E109" s="43">
        <f t="shared" si="67"/>
        <v>1.3919487282195073</v>
      </c>
      <c r="F109" s="1">
        <v>5.54</v>
      </c>
      <c r="G109" s="43">
        <v>9.5</v>
      </c>
      <c r="H109" s="48">
        <v>107</v>
      </c>
      <c r="I109" s="48">
        <v>56</v>
      </c>
      <c r="J109" s="1">
        <v>62.05</v>
      </c>
      <c r="K109" s="43">
        <v>6.6</v>
      </c>
      <c r="L109" s="1">
        <f t="shared" si="63"/>
        <v>0.095</v>
      </c>
      <c r="M109" s="1">
        <v>81.2</v>
      </c>
      <c r="N109" s="1">
        <v>23.8</v>
      </c>
      <c r="O109" s="1">
        <v>1.4</v>
      </c>
      <c r="P109" s="1">
        <v>113</v>
      </c>
      <c r="Q109" s="1">
        <v>2520</v>
      </c>
      <c r="R109" s="1">
        <v>3466</v>
      </c>
      <c r="S109" s="1">
        <v>1</v>
      </c>
      <c r="T109" s="1">
        <v>130</v>
      </c>
      <c r="U109" s="1">
        <f t="shared" si="195"/>
        <v>113</v>
      </c>
      <c r="V109" s="1">
        <f t="shared" si="196"/>
        <v>2520</v>
      </c>
      <c r="W109" s="1">
        <f t="shared" si="197"/>
        <v>3466</v>
      </c>
      <c r="X109" s="1">
        <f t="shared" si="198"/>
        <v>1</v>
      </c>
      <c r="Y109" s="37">
        <f t="shared" si="199"/>
        <v>130</v>
      </c>
      <c r="Z109" s="1">
        <v>0.6625</v>
      </c>
      <c r="AA109" s="1">
        <v>8</v>
      </c>
      <c r="AB109" s="48">
        <v>7</v>
      </c>
      <c r="AC109" s="1">
        <v>5</v>
      </c>
      <c r="AD109" s="43">
        <v>36</v>
      </c>
      <c r="AE109" s="1">
        <v>252.22</v>
      </c>
      <c r="AF109" s="42">
        <v>1</v>
      </c>
      <c r="AG109" s="42">
        <v>1</v>
      </c>
      <c r="AH109" s="48">
        <v>300.43</v>
      </c>
      <c r="AI109" s="130">
        <v>19.972</v>
      </c>
      <c r="AJ109" s="1">
        <f t="shared" si="68"/>
        <v>0.05007009813739235</v>
      </c>
      <c r="AK109" s="42">
        <v>2.7</v>
      </c>
      <c r="AL109" s="77"/>
      <c r="AM109" s="42">
        <f t="shared" si="200"/>
        <v>348.3811028695988</v>
      </c>
      <c r="AN109" s="42">
        <f t="shared" si="201"/>
        <v>166.77898353469504</v>
      </c>
      <c r="AO109" s="42">
        <f t="shared" si="202"/>
        <v>120.43478260869566</v>
      </c>
      <c r="AP109" s="42">
        <f t="shared" si="203"/>
        <v>115.85365853658537</v>
      </c>
      <c r="AQ109" s="42">
        <f t="shared" si="204"/>
        <v>164.8690292758089</v>
      </c>
      <c r="AR109" s="42">
        <f t="shared" si="205"/>
        <v>161.38328530259363</v>
      </c>
      <c r="AS109" s="42">
        <f t="shared" si="206"/>
        <v>82.95454545454545</v>
      </c>
      <c r="AT109" s="42">
        <f t="shared" si="207"/>
        <v>69.47368421052632</v>
      </c>
      <c r="AU109" s="42">
        <f t="shared" si="208"/>
        <v>115.85365853658539</v>
      </c>
      <c r="AV109" s="42">
        <f t="shared" si="209"/>
        <v>88.646288209607</v>
      </c>
      <c r="AW109" s="42">
        <f t="shared" si="210"/>
        <v>258.69565217391306</v>
      </c>
      <c r="AX109" s="42">
        <f t="shared" si="211"/>
        <v>186.66666666666666</v>
      </c>
      <c r="AY109" s="42">
        <f t="shared" si="212"/>
        <v>180.9447558046437</v>
      </c>
      <c r="AZ109" s="42">
        <f t="shared" si="213"/>
        <v>186.66666666666666</v>
      </c>
      <c r="BA109" s="42">
        <f t="shared" si="214"/>
        <v>196.37393767705382</v>
      </c>
      <c r="BB109" s="42">
        <f t="shared" si="215"/>
        <v>100</v>
      </c>
      <c r="BC109" s="42">
        <f t="shared" si="216"/>
        <v>144.44444444444446</v>
      </c>
      <c r="BD109" s="42">
        <f t="shared" si="217"/>
        <v>180.9447558046437</v>
      </c>
      <c r="BE109" s="42">
        <f t="shared" si="218"/>
        <v>186.66666666666666</v>
      </c>
      <c r="BF109" s="42">
        <f t="shared" si="219"/>
        <v>196.37393767705382</v>
      </c>
      <c r="BG109" s="42">
        <f t="shared" si="220"/>
        <v>100</v>
      </c>
      <c r="BH109" s="42">
        <f t="shared" si="221"/>
        <v>144.44444444444446</v>
      </c>
      <c r="BI109" s="42">
        <f t="shared" si="222"/>
        <v>196.5875370919881</v>
      </c>
      <c r="BJ109" s="42">
        <f t="shared" si="223"/>
        <v>258.06451612903226</v>
      </c>
      <c r="BK109" s="42">
        <f t="shared" si="224"/>
        <v>127.27272727272727</v>
      </c>
      <c r="BL109" s="42">
        <f t="shared" si="225"/>
        <v>192.3076923076923</v>
      </c>
      <c r="BM109" s="42">
        <f t="shared" si="226"/>
        <v>180</v>
      </c>
      <c r="BN109" s="42">
        <f t="shared" si="227"/>
        <v>110.90005716044497</v>
      </c>
      <c r="BO109" s="42">
        <f t="shared" si="228"/>
        <v>100</v>
      </c>
      <c r="BP109" s="42">
        <f t="shared" si="229"/>
        <v>100</v>
      </c>
      <c r="BQ109" s="42">
        <f t="shared" si="230"/>
        <v>147.7548812275611</v>
      </c>
      <c r="BR109" s="105">
        <f t="shared" si="231"/>
        <v>0.19619175634729183</v>
      </c>
      <c r="BS109" s="42">
        <f t="shared" si="232"/>
        <v>122.72727272727272</v>
      </c>
    </row>
    <row r="110" spans="1:71" ht="9.75">
      <c r="A110" s="39">
        <v>40513</v>
      </c>
      <c r="B110" s="1">
        <v>5861.61</v>
      </c>
      <c r="C110" s="37">
        <f t="shared" si="76"/>
        <v>293.3856210458877</v>
      </c>
      <c r="D110" s="43">
        <v>27.8</v>
      </c>
      <c r="E110" s="43">
        <f t="shared" si="67"/>
        <v>1.3914471049891888</v>
      </c>
      <c r="F110" s="1">
        <v>5.54</v>
      </c>
      <c r="G110" s="43">
        <v>9.5</v>
      </c>
      <c r="H110" s="48">
        <v>107</v>
      </c>
      <c r="I110" s="48">
        <v>56</v>
      </c>
      <c r="J110" s="1">
        <v>62.05</v>
      </c>
      <c r="K110" s="43">
        <v>6.6</v>
      </c>
      <c r="L110" s="1">
        <f t="shared" si="63"/>
        <v>0.095</v>
      </c>
      <c r="M110" s="1">
        <v>81.2</v>
      </c>
      <c r="N110" s="1">
        <v>23.8</v>
      </c>
      <c r="O110" s="1">
        <v>1.4</v>
      </c>
      <c r="P110" s="1">
        <v>113</v>
      </c>
      <c r="Q110" s="1">
        <v>2520</v>
      </c>
      <c r="R110" s="1">
        <v>3466</v>
      </c>
      <c r="S110" s="1">
        <v>1</v>
      </c>
      <c r="T110" s="1">
        <v>130</v>
      </c>
      <c r="U110" s="1">
        <f t="shared" si="195"/>
        <v>113</v>
      </c>
      <c r="V110" s="1">
        <f t="shared" si="196"/>
        <v>2520</v>
      </c>
      <c r="W110" s="1">
        <f t="shared" si="197"/>
        <v>3466</v>
      </c>
      <c r="X110" s="1">
        <f t="shared" si="198"/>
        <v>1</v>
      </c>
      <c r="Y110" s="37">
        <f t="shared" si="199"/>
        <v>130</v>
      </c>
      <c r="Z110" s="1">
        <v>0.688</v>
      </c>
      <c r="AA110" s="1">
        <v>8</v>
      </c>
      <c r="AB110" s="48">
        <v>7</v>
      </c>
      <c r="AC110" s="1">
        <v>5</v>
      </c>
      <c r="AD110" s="43">
        <v>36</v>
      </c>
      <c r="AE110" s="1">
        <v>254.28</v>
      </c>
      <c r="AF110" s="42">
        <v>1</v>
      </c>
      <c r="AG110" s="42">
        <v>1</v>
      </c>
      <c r="AH110" s="48">
        <v>302.01</v>
      </c>
      <c r="AI110" s="130">
        <v>19.9792</v>
      </c>
      <c r="AJ110" s="1">
        <f t="shared" si="68"/>
        <v>0.05005205413630176</v>
      </c>
      <c r="AK110" s="42">
        <v>2.7</v>
      </c>
      <c r="AL110" s="77"/>
      <c r="AM110" s="42">
        <f t="shared" si="200"/>
        <v>348.25555510288837</v>
      </c>
      <c r="AN110" s="42">
        <f t="shared" si="201"/>
        <v>166.7188805935638</v>
      </c>
      <c r="AO110" s="42">
        <f t="shared" si="202"/>
        <v>120.43478260869566</v>
      </c>
      <c r="AP110" s="42">
        <f t="shared" si="203"/>
        <v>115.85365853658537</v>
      </c>
      <c r="AQ110" s="42">
        <f t="shared" si="204"/>
        <v>164.8690292758089</v>
      </c>
      <c r="AR110" s="42">
        <f t="shared" si="205"/>
        <v>161.38328530259363</v>
      </c>
      <c r="AS110" s="42">
        <f t="shared" si="206"/>
        <v>82.95454545454545</v>
      </c>
      <c r="AT110" s="42">
        <f t="shared" si="207"/>
        <v>69.47368421052632</v>
      </c>
      <c r="AU110" s="42">
        <f t="shared" si="208"/>
        <v>115.85365853658539</v>
      </c>
      <c r="AV110" s="42">
        <f t="shared" si="209"/>
        <v>88.646288209607</v>
      </c>
      <c r="AW110" s="42">
        <f t="shared" si="210"/>
        <v>258.69565217391306</v>
      </c>
      <c r="AX110" s="42">
        <f t="shared" si="211"/>
        <v>186.66666666666666</v>
      </c>
      <c r="AY110" s="42">
        <f t="shared" si="212"/>
        <v>180.9447558046437</v>
      </c>
      <c r="AZ110" s="42">
        <f t="shared" si="213"/>
        <v>186.66666666666666</v>
      </c>
      <c r="BA110" s="42">
        <f t="shared" si="214"/>
        <v>196.37393767705382</v>
      </c>
      <c r="BB110" s="42">
        <f t="shared" si="215"/>
        <v>100</v>
      </c>
      <c r="BC110" s="42">
        <f t="shared" si="216"/>
        <v>144.44444444444446</v>
      </c>
      <c r="BD110" s="42">
        <f t="shared" si="217"/>
        <v>180.9447558046437</v>
      </c>
      <c r="BE110" s="42">
        <f t="shared" si="218"/>
        <v>186.66666666666666</v>
      </c>
      <c r="BF110" s="42">
        <f t="shared" si="219"/>
        <v>196.37393767705382</v>
      </c>
      <c r="BG110" s="42">
        <f t="shared" si="220"/>
        <v>100</v>
      </c>
      <c r="BH110" s="42">
        <f t="shared" si="221"/>
        <v>144.44444444444446</v>
      </c>
      <c r="BI110" s="42">
        <f t="shared" si="222"/>
        <v>204.1543026706231</v>
      </c>
      <c r="BJ110" s="42">
        <f t="shared" si="223"/>
        <v>258.06451612903226</v>
      </c>
      <c r="BK110" s="42">
        <f t="shared" si="224"/>
        <v>127.27272727272727</v>
      </c>
      <c r="BL110" s="42">
        <f t="shared" si="225"/>
        <v>192.3076923076923</v>
      </c>
      <c r="BM110" s="42">
        <f t="shared" si="226"/>
        <v>180</v>
      </c>
      <c r="BN110" s="42">
        <f t="shared" si="227"/>
        <v>111.80583036538715</v>
      </c>
      <c r="BO110" s="42">
        <f t="shared" si="228"/>
        <v>100</v>
      </c>
      <c r="BP110" s="42">
        <f t="shared" si="229"/>
        <v>100</v>
      </c>
      <c r="BQ110" s="42">
        <f t="shared" si="230"/>
        <v>148.53194314660894</v>
      </c>
      <c r="BR110" s="105">
        <f t="shared" si="231"/>
        <v>0.19612105378434133</v>
      </c>
      <c r="BS110" s="42">
        <f t="shared" si="232"/>
        <v>122.72727272727272</v>
      </c>
    </row>
    <row r="111" spans="1:71" ht="9.75">
      <c r="A111" s="39">
        <v>40544</v>
      </c>
      <c r="C111" s="37">
        <f t="shared" si="76"/>
        <v>0</v>
      </c>
      <c r="E111" s="43">
        <f t="shared" si="67"/>
        <v>0</v>
      </c>
      <c r="H111" s="48"/>
      <c r="I111" s="48"/>
      <c r="Y111" s="37"/>
      <c r="AB111" s="48"/>
      <c r="AF111" s="42"/>
      <c r="AG111" s="42"/>
      <c r="AH111" s="48"/>
      <c r="AI111" s="130">
        <v>19.862</v>
      </c>
      <c r="AJ111" s="1">
        <f t="shared" si="68"/>
        <v>0.050347397039573055</v>
      </c>
      <c r="AK111" s="42"/>
      <c r="AL111" s="77"/>
      <c r="AM111" s="42">
        <f t="shared" si="200"/>
        <v>0</v>
      </c>
      <c r="AN111" s="42">
        <f t="shared" si="201"/>
        <v>0</v>
      </c>
      <c r="AO111" s="42">
        <f t="shared" si="202"/>
        <v>0</v>
      </c>
      <c r="AP111" s="42">
        <f t="shared" si="203"/>
        <v>0</v>
      </c>
      <c r="AQ111" s="42">
        <f t="shared" si="204"/>
        <v>0</v>
      </c>
      <c r="AR111" s="42">
        <f t="shared" si="205"/>
        <v>0</v>
      </c>
      <c r="AS111" s="42">
        <f t="shared" si="206"/>
        <v>0</v>
      </c>
      <c r="AT111" s="42">
        <f t="shared" si="207"/>
        <v>0</v>
      </c>
      <c r="AU111" s="42">
        <f t="shared" si="208"/>
        <v>0</v>
      </c>
      <c r="AV111" s="42">
        <f t="shared" si="209"/>
        <v>0</v>
      </c>
      <c r="AW111" s="42">
        <f t="shared" si="210"/>
        <v>0</v>
      </c>
      <c r="AX111" s="42">
        <f t="shared" si="211"/>
        <v>0</v>
      </c>
      <c r="AY111" s="42">
        <f t="shared" si="212"/>
        <v>0</v>
      </c>
      <c r="AZ111" s="42">
        <f t="shared" si="213"/>
        <v>0</v>
      </c>
      <c r="BA111" s="42">
        <f t="shared" si="214"/>
        <v>0</v>
      </c>
      <c r="BB111" s="42">
        <f t="shared" si="215"/>
        <v>0</v>
      </c>
      <c r="BC111" s="42">
        <f t="shared" si="216"/>
        <v>0</v>
      </c>
      <c r="BD111" s="42">
        <f t="shared" si="217"/>
        <v>0</v>
      </c>
      <c r="BE111" s="42">
        <f t="shared" si="218"/>
        <v>0</v>
      </c>
      <c r="BF111" s="42">
        <f t="shared" si="219"/>
        <v>0</v>
      </c>
      <c r="BG111" s="42">
        <f t="shared" si="220"/>
        <v>0</v>
      </c>
      <c r="BH111" s="42">
        <f t="shared" si="221"/>
        <v>0</v>
      </c>
      <c r="BI111" s="42">
        <f t="shared" si="222"/>
        <v>0</v>
      </c>
      <c r="BJ111" s="42">
        <f t="shared" si="223"/>
        <v>0</v>
      </c>
      <c r="BK111" s="42">
        <f t="shared" si="224"/>
        <v>0</v>
      </c>
      <c r="BL111" s="42">
        <f t="shared" si="225"/>
        <v>0</v>
      </c>
      <c r="BM111" s="42">
        <f t="shared" si="226"/>
        <v>0</v>
      </c>
      <c r="BN111" s="42">
        <f t="shared" si="227"/>
        <v>0</v>
      </c>
      <c r="BO111" s="42">
        <f t="shared" si="228"/>
        <v>0</v>
      </c>
      <c r="BP111" s="42">
        <f t="shared" si="229"/>
        <v>0</v>
      </c>
      <c r="BQ111" s="42">
        <f t="shared" si="230"/>
        <v>0</v>
      </c>
      <c r="BR111" s="105">
        <f t="shared" si="231"/>
        <v>0.19727830821508976</v>
      </c>
      <c r="BS111" s="42">
        <f t="shared" si="232"/>
        <v>0</v>
      </c>
    </row>
    <row r="112" spans="1:71" ht="9.75">
      <c r="A112" s="1" t="s">
        <v>58</v>
      </c>
      <c r="AF112" s="42"/>
      <c r="AG112" s="42"/>
      <c r="AH112" s="42"/>
      <c r="AK112" s="42"/>
      <c r="AL112" s="77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</row>
    <row r="113" spans="32:71" ht="9.75">
      <c r="AF113" s="42"/>
      <c r="AG113" s="42"/>
      <c r="AH113" s="42"/>
      <c r="AI113" s="42"/>
      <c r="AJ113" s="42"/>
      <c r="AK113" s="42"/>
      <c r="AL113" s="77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</row>
    <row r="114" spans="32:71" ht="9.75">
      <c r="AF114" s="42"/>
      <c r="AG114" s="42"/>
      <c r="AH114" s="42"/>
      <c r="AI114" s="42"/>
      <c r="AJ114" s="42"/>
      <c r="AK114" s="42"/>
      <c r="AL114" s="77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</row>
    <row r="115" spans="32:71" ht="9.75">
      <c r="AF115" s="42"/>
      <c r="AG115" s="42"/>
      <c r="AH115" s="42"/>
      <c r="AI115" s="42"/>
      <c r="AJ115" s="42"/>
      <c r="AK115" s="42"/>
      <c r="AL115" s="77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</row>
    <row r="116" spans="32:71" ht="9.75">
      <c r="AF116" s="42"/>
      <c r="AG116" s="42"/>
      <c r="AH116" s="42"/>
      <c r="AI116" s="42"/>
      <c r="AJ116" s="42"/>
      <c r="AK116" s="42"/>
      <c r="AL116" s="77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</row>
    <row r="117" spans="32:71" ht="9.75">
      <c r="AF117" s="42"/>
      <c r="AG117" s="42"/>
      <c r="AH117" s="42"/>
      <c r="AI117" s="42"/>
      <c r="AJ117" s="42"/>
      <c r="AK117" s="42"/>
      <c r="AL117" s="77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</row>
    <row r="118" spans="32:71" ht="9.75">
      <c r="AF118" s="42"/>
      <c r="AG118" s="42"/>
      <c r="AH118" s="42"/>
      <c r="AI118" s="42"/>
      <c r="AJ118" s="42"/>
      <c r="AK118" s="42"/>
      <c r="AL118" s="77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</row>
    <row r="119" spans="32:71" ht="9.75">
      <c r="AF119" s="42"/>
      <c r="AG119" s="42"/>
      <c r="AH119" s="42"/>
      <c r="AI119" s="42"/>
      <c r="AJ119" s="42"/>
      <c r="AK119" s="42"/>
      <c r="AL119" s="77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</row>
    <row r="120" spans="32:71" ht="9.75">
      <c r="AF120" s="42"/>
      <c r="AG120" s="42"/>
      <c r="AH120" s="42"/>
      <c r="AI120" s="42"/>
      <c r="AJ120" s="42"/>
      <c r="AK120" s="42"/>
      <c r="AL120" s="77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</row>
    <row r="121" spans="32:71" ht="9.75">
      <c r="AF121" s="42"/>
      <c r="AG121" s="42"/>
      <c r="AH121" s="42"/>
      <c r="AI121" s="42"/>
      <c r="AJ121" s="42"/>
      <c r="AK121" s="42"/>
      <c r="AL121" s="77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</row>
    <row r="122" spans="32:71" ht="9.75">
      <c r="AF122" s="42"/>
      <c r="AG122" s="42"/>
      <c r="AH122" s="42"/>
      <c r="AI122" s="42"/>
      <c r="AJ122" s="42"/>
      <c r="AK122" s="42"/>
      <c r="AL122" s="77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</row>
    <row r="123" spans="32:71" ht="9.75">
      <c r="AF123" s="42"/>
      <c r="AG123" s="42"/>
      <c r="AH123" s="42"/>
      <c r="AI123" s="42"/>
      <c r="AJ123" s="42"/>
      <c r="AK123" s="42"/>
      <c r="AL123" s="77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</row>
    <row r="124" spans="32:71" ht="9.75">
      <c r="AF124" s="42"/>
      <c r="AG124" s="42"/>
      <c r="AH124" s="42"/>
      <c r="AI124" s="42"/>
      <c r="AJ124" s="42"/>
      <c r="AK124" s="42"/>
      <c r="AL124" s="77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</row>
    <row r="125" spans="32:71" ht="9.75">
      <c r="AF125" s="42"/>
      <c r="AG125" s="42"/>
      <c r="AH125" s="42"/>
      <c r="AI125" s="42"/>
      <c r="AJ125" s="42"/>
      <c r="AK125" s="42"/>
      <c r="AL125" s="77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</row>
    <row r="126" spans="32:71" ht="9.75">
      <c r="AF126" s="42"/>
      <c r="AG126" s="42"/>
      <c r="AH126" s="42"/>
      <c r="AI126" s="42"/>
      <c r="AJ126" s="42"/>
      <c r="AK126" s="42"/>
      <c r="AL126" s="77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</row>
    <row r="127" spans="32:71" ht="9.75">
      <c r="AF127" s="42"/>
      <c r="AG127" s="42"/>
      <c r="AH127" s="42"/>
      <c r="AI127" s="42"/>
      <c r="AJ127" s="42"/>
      <c r="AK127" s="42"/>
      <c r="AL127" s="77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</row>
    <row r="128" spans="32:57" ht="9.75">
      <c r="AF128" s="42"/>
      <c r="AG128" s="42"/>
      <c r="AH128" s="42"/>
      <c r="AI128" s="42"/>
      <c r="AJ128" s="42"/>
      <c r="AK128" s="42"/>
      <c r="AL128" s="77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32:57" ht="9.75">
      <c r="AF129" s="42"/>
      <c r="AG129" s="42"/>
      <c r="AH129" s="42"/>
      <c r="AI129" s="42"/>
      <c r="AJ129" s="42"/>
      <c r="AK129" s="42"/>
      <c r="AL129" s="77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32:57" ht="9.75">
      <c r="AF130" s="42"/>
      <c r="AG130" s="42"/>
      <c r="AH130" s="42"/>
      <c r="AI130" s="42"/>
      <c r="AJ130" s="42"/>
      <c r="AK130" s="42"/>
      <c r="AL130" s="77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32:57" ht="9.75">
      <c r="AF131" s="42"/>
      <c r="AG131" s="42"/>
      <c r="AH131" s="42"/>
      <c r="AI131" s="42"/>
      <c r="AJ131" s="42"/>
      <c r="AK131" s="42"/>
      <c r="AL131" s="77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32:57" ht="9.75">
      <c r="AF132" s="42"/>
      <c r="AG132" s="42"/>
      <c r="AH132" s="42"/>
      <c r="AI132" s="42"/>
      <c r="AJ132" s="42"/>
      <c r="AK132" s="42"/>
      <c r="AL132" s="77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32:57" ht="9.75">
      <c r="AF133" s="42"/>
      <c r="AG133" s="42"/>
      <c r="AH133" s="42"/>
      <c r="AI133" s="42"/>
      <c r="AJ133" s="42"/>
      <c r="AK133" s="42"/>
      <c r="AL133" s="77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32:57" ht="9.75">
      <c r="AF134" s="42"/>
      <c r="AG134" s="42"/>
      <c r="AH134" s="42"/>
      <c r="AI134" s="42"/>
      <c r="AJ134" s="42"/>
      <c r="AK134" s="42"/>
      <c r="AL134" s="77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32:57" ht="9.75">
      <c r="AF135" s="42"/>
      <c r="AG135" s="42"/>
      <c r="AH135" s="42"/>
      <c r="AI135" s="42"/>
      <c r="AJ135" s="42"/>
      <c r="AK135" s="42"/>
      <c r="AL135" s="77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32:57" ht="9.75">
      <c r="AF136" s="42"/>
      <c r="AG136" s="42"/>
      <c r="AH136" s="42"/>
      <c r="AI136" s="42"/>
      <c r="AJ136" s="42"/>
      <c r="AK136" s="42"/>
      <c r="AL136" s="77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32:57" ht="9.75">
      <c r="AF137" s="42"/>
      <c r="AG137" s="42"/>
      <c r="AH137" s="42"/>
      <c r="AI137" s="42"/>
      <c r="AJ137" s="42"/>
      <c r="AK137" s="42"/>
      <c r="AL137" s="77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32:57" ht="9.75">
      <c r="AF138" s="42"/>
      <c r="AG138" s="42"/>
      <c r="AH138" s="42"/>
      <c r="AI138" s="42"/>
      <c r="AJ138" s="42"/>
      <c r="AK138" s="42"/>
      <c r="AL138" s="77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32:57" ht="9.75">
      <c r="AF139" s="42"/>
      <c r="AG139" s="42"/>
      <c r="AH139" s="42"/>
      <c r="AI139" s="42"/>
      <c r="AJ139" s="42"/>
      <c r="AK139" s="42"/>
      <c r="AL139" s="77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32:57" ht="9.75">
      <c r="AF140" s="42"/>
      <c r="AG140" s="42"/>
      <c r="AH140" s="42"/>
      <c r="AI140" s="42"/>
      <c r="AJ140" s="42"/>
      <c r="AK140" s="42"/>
      <c r="AL140" s="77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06">
      <selection activeCell="M94" sqref="M94:M112"/>
    </sheetView>
  </sheetViews>
  <sheetFormatPr defaultColWidth="11.421875" defaultRowHeight="12.75"/>
  <cols>
    <col min="1" max="5" width="6.7109375" style="0" customWidth="1"/>
    <col min="6" max="6" width="9.28125" style="0" customWidth="1"/>
    <col min="7" max="8" width="6.7109375" style="0" customWidth="1"/>
    <col min="9" max="9" width="8.00390625" style="0" customWidth="1"/>
    <col min="10" max="10" width="6.7109375" style="0" customWidth="1"/>
    <col min="12" max="12" width="6.7109375" style="0" customWidth="1"/>
    <col min="13" max="13" width="7.28125" style="0" customWidth="1"/>
    <col min="14" max="14" width="8.140625" style="73" customWidth="1"/>
  </cols>
  <sheetData>
    <row r="1" spans="1:10" ht="12.75">
      <c r="A1" s="59" t="s">
        <v>85</v>
      </c>
      <c r="B1" s="47"/>
      <c r="C1" s="47"/>
      <c r="D1" s="47"/>
      <c r="E1" s="47"/>
      <c r="F1" s="47"/>
      <c r="G1" s="47"/>
      <c r="H1" s="47"/>
      <c r="I1" s="34"/>
      <c r="J1" s="60"/>
    </row>
    <row r="2" spans="1:10" ht="12.75">
      <c r="A2" s="59" t="s">
        <v>82</v>
      </c>
      <c r="B2" s="34"/>
      <c r="C2" s="34"/>
      <c r="D2" s="34"/>
      <c r="E2" s="34"/>
      <c r="F2" s="34"/>
      <c r="G2" s="34"/>
      <c r="H2" s="34"/>
      <c r="I2" s="34"/>
      <c r="J2" s="60"/>
    </row>
    <row r="3" spans="1:14" ht="21">
      <c r="A3" s="61" t="s">
        <v>57</v>
      </c>
      <c r="B3" s="62" t="s">
        <v>83</v>
      </c>
      <c r="C3" s="62" t="s">
        <v>5</v>
      </c>
      <c r="D3" s="62" t="s">
        <v>14</v>
      </c>
      <c r="E3" s="62" t="s">
        <v>32</v>
      </c>
      <c r="F3" s="62" t="s">
        <v>86</v>
      </c>
      <c r="G3" s="62" t="s">
        <v>84</v>
      </c>
      <c r="H3" s="62" t="s">
        <v>9</v>
      </c>
      <c r="I3" s="63" t="s">
        <v>87</v>
      </c>
      <c r="J3" s="64" t="s">
        <v>88</v>
      </c>
      <c r="L3" s="61" t="s">
        <v>57</v>
      </c>
      <c r="M3" s="61" t="s">
        <v>89</v>
      </c>
      <c r="N3" s="63" t="s">
        <v>90</v>
      </c>
    </row>
    <row r="4" spans="1:14" ht="13.5">
      <c r="A4" s="65">
        <v>37257</v>
      </c>
      <c r="B4" s="48">
        <f>Ponderadores!$H$4*Precios!AM3</f>
        <v>33.33767441860464</v>
      </c>
      <c r="C4" s="48">
        <f>Ponderadores!$H$5*Precios!AN3</f>
        <v>4.923066266451166</v>
      </c>
      <c r="D4" s="48">
        <f>Ponderadores!$H$6*((Ponderadores!$I$7*Precios!AO3)+(Ponderadores!$I$8*Precios!AP3)+(Ponderadores!$I$9*Precios!AQ3)+(Ponderadores!$I$10*Precios!AR3)+(Ponderadores!$I$11*Precios!AS3)+(Ponderadores!$I$12*Precios!AT3)+(Ponderadores!$I$13*Precios!AU3)+(Ponderadores!$I$14*Precios!AV3)+(Ponderadores!$I$15*Precios!AW3))</f>
        <v>2.5633436772434592</v>
      </c>
      <c r="E4" s="48">
        <f>Ponderadores!$H$16*Precios!AX3</f>
        <v>2.1866666666666665</v>
      </c>
      <c r="F4" s="48">
        <f>Ponderadores!$H$17*((Ponderadores!$I$18*Precios!AY3)+(Ponderadores!$I$19*Precios!AZ3)+(Ponderadores!$I$20*Precios!BA3)+(Ponderadores!$I$21*Precios!BB3)+(Ponderadores!$I$22*Precios!BC3))</f>
        <v>4.405949221196284</v>
      </c>
      <c r="G4" s="48">
        <f>Ponderadores!$H$23*((Ponderadores!$I$24*((Ponderadores!$J$25*Precios!BD3)+(Ponderadores!$J$26*Precios!BE3)+(Ponderadores!$J$27*Precios!BF3)+(Ponderadores!$J$28*Precios!BG3)+(Ponderadores!$J$29*Precios!BH3))+Ponderadores!$I$30*((Ponderadores!$J$31*Precios!BI3)+(Ponderadores!$J$32*Precios!BJ3)+(Ponderadores!$J$33*Precios!BK3)+(Ponderadores!$J$34*Precios!BL3)+(Ponderadores!$J$35*Precios!BM3))+Ponderadores!$I$36*Precios!BN3+Ponderadores!$I$37*((Ponderadores!$J$38*Precios!BO3)+(Ponderadores!$J$39*Precios!BP3))))</f>
        <v>25.635128158734403</v>
      </c>
      <c r="H4" s="48">
        <f>Ponderadores!$H$40*((Ponderadores!$I$41*Precios!BQ3)+(Ponderadores!$I$42*Precios!BR3)+(Ponderadores!$I$43*Precios!BS3))</f>
        <v>7.762922365381448</v>
      </c>
      <c r="I4" s="66">
        <f aca="true" t="shared" si="0" ref="I4:I15">SUM(B4:H4)</f>
        <v>80.81475077427807</v>
      </c>
      <c r="J4" s="67">
        <f aca="true" t="shared" si="1" ref="J4:J45">+(I4*100)/$I$47</f>
        <v>80.14359909904559</v>
      </c>
      <c r="L4" s="65">
        <v>37257</v>
      </c>
      <c r="M4" s="87">
        <v>0.675</v>
      </c>
      <c r="N4" s="74">
        <f>+(M4*100/$M$47)</f>
        <v>72.58064516129032</v>
      </c>
    </row>
    <row r="5" spans="1:14" ht="13.5">
      <c r="A5" s="65">
        <v>37288</v>
      </c>
      <c r="B5" s="48">
        <f>Ponderadores!$H$4*Precios!AM4</f>
        <v>32.63645173739654</v>
      </c>
      <c r="C5" s="48">
        <f>Ponderadores!$H$5*Precios!AN4</f>
        <v>5.052717108496777</v>
      </c>
      <c r="D5" s="48">
        <f>Ponderadores!$H$6*((Ponderadores!$I$7*Precios!AO4)+(Ponderadores!$I$8*Precios!AP4)+(Ponderadores!$I$9*Precios!AQ4)+(Ponderadores!$I$10*Precios!AR4)+(Ponderadores!$I$11*Precios!AS4)+(Ponderadores!$I$12*Precios!AT4)+(Ponderadores!$I$13*Precios!AU4)+(Ponderadores!$I$14*Precios!AV4)+(Ponderadores!$I$15*Precios!AW4))</f>
        <v>2.5633436772434592</v>
      </c>
      <c r="E5" s="48">
        <f>Ponderadores!$H$16*Precios!AX4</f>
        <v>2.1866666666666665</v>
      </c>
      <c r="F5" s="48">
        <f>Ponderadores!$H$17*((Ponderadores!$I$18*Precios!AY4)+(Ponderadores!$I$19*Precios!AZ4)+(Ponderadores!$I$20*Precios!BA4)+(Ponderadores!$I$21*Precios!BB4)+(Ponderadores!$I$22*Precios!BC4))</f>
        <v>4.405949221196284</v>
      </c>
      <c r="G5" s="48">
        <f>Ponderadores!$H$23*((Ponderadores!$I$24*((Ponderadores!$J$25*Precios!BD4)+(Ponderadores!$J$26*Precios!BE4)+(Ponderadores!$J$27*Precios!BF4)+(Ponderadores!$J$28*Precios!BG4)+(Ponderadores!$J$29*Precios!BH4))+Ponderadores!$I$30*((Ponderadores!$J$31*Precios!BI4)+(Ponderadores!$J$32*Precios!BJ4)+(Ponderadores!$J$33*Precios!BK4)+(Ponderadores!$J$34*Precios!BL4)+(Ponderadores!$J$35*Precios!BM4))+Ponderadores!$I$36*Precios!BN4+Ponderadores!$I$37*((Ponderadores!$J$38*Precios!BO4)+(Ponderadores!$J$39*Precios!BP4))))</f>
        <v>25.635128158734403</v>
      </c>
      <c r="H5" s="48">
        <f>Ponderadores!$H$40*((Ponderadores!$I$41*Precios!BQ4)+(Ponderadores!$I$42*Precios!BR4)+(Ponderadores!$I$43*Precios!BS4))</f>
        <v>7.796733149258051</v>
      </c>
      <c r="I5" s="66">
        <f t="shared" si="0"/>
        <v>80.27698971899218</v>
      </c>
      <c r="J5" s="67">
        <f t="shared" si="1"/>
        <v>79.61030405064176</v>
      </c>
      <c r="L5" s="65">
        <v>37288</v>
      </c>
      <c r="M5" s="87">
        <v>0.675</v>
      </c>
      <c r="N5" s="74">
        <f aca="true" t="shared" si="2" ref="N5:N68">+(M5*100/$M$47)</f>
        <v>72.58064516129032</v>
      </c>
    </row>
    <row r="6" spans="1:14" ht="13.5">
      <c r="A6" s="65">
        <v>37316</v>
      </c>
      <c r="B6" s="48">
        <f>Ponderadores!$H$4*Precios!AM5</f>
        <v>31.399182837759373</v>
      </c>
      <c r="C6" s="48">
        <f>Ponderadores!$H$5*Precios!AN5</f>
        <v>4.8611653495215705</v>
      </c>
      <c r="D6" s="48">
        <f>Ponderadores!$H$6*((Ponderadores!$I$7*Precios!AO5)+(Ponderadores!$I$8*Precios!AP5)+(Ponderadores!$I$9*Precios!AQ5)+(Ponderadores!$I$10*Precios!AR5)+(Ponderadores!$I$11*Precios!AS5)+(Ponderadores!$I$12*Precios!AT5)+(Ponderadores!$I$13*Precios!AU5)+(Ponderadores!$I$14*Precios!AV5)+(Ponderadores!$I$15*Precios!AW5))</f>
        <v>2.339850719333483</v>
      </c>
      <c r="E6" s="48">
        <f>Ponderadores!$H$16*Precios!AX5</f>
        <v>2.1866666666666665</v>
      </c>
      <c r="F6" s="48">
        <f>Ponderadores!$H$17*((Ponderadores!$I$18*Precios!AY5)+(Ponderadores!$I$19*Precios!AZ5)+(Ponderadores!$I$20*Precios!BA5)+(Ponderadores!$I$21*Precios!BB5)+(Ponderadores!$I$22*Precios!BC5))</f>
        <v>4.4689169286956165</v>
      </c>
      <c r="G6" s="48">
        <f>Ponderadores!$H$23*((Ponderadores!$I$24*((Ponderadores!$J$25*Precios!BD5)+(Ponderadores!$J$26*Precios!BE5)+(Ponderadores!$J$27*Precios!BF5)+(Ponderadores!$J$28*Precios!BG5)+(Ponderadores!$J$29*Precios!BH5))+Ponderadores!$I$30*((Ponderadores!$J$31*Precios!BI5)+(Ponderadores!$J$32*Precios!BJ5)+(Ponderadores!$J$33*Precios!BK5)+(Ponderadores!$J$34*Precios!BL5)+(Ponderadores!$J$35*Precios!BM5))+Ponderadores!$I$36*Precios!BN5+Ponderadores!$I$37*((Ponderadores!$J$38*Precios!BO5)+(Ponderadores!$J$39*Precios!BP5))))</f>
        <v>25.800092926085373</v>
      </c>
      <c r="H6" s="48">
        <f>Ponderadores!$H$40*((Ponderadores!$I$41*Precios!BQ5)+(Ponderadores!$I$42*Precios!BR5)+(Ponderadores!$I$43*Precios!BS5))</f>
        <v>7.841493168303399</v>
      </c>
      <c r="I6" s="66">
        <f t="shared" si="0"/>
        <v>78.89736859636548</v>
      </c>
      <c r="J6" s="67">
        <f t="shared" si="1"/>
        <v>78.24214042827047</v>
      </c>
      <c r="L6" s="65">
        <v>37316</v>
      </c>
      <c r="M6" s="87">
        <v>0.695</v>
      </c>
      <c r="N6" s="74">
        <f t="shared" si="2"/>
        <v>74.73118279569893</v>
      </c>
    </row>
    <row r="7" spans="1:14" ht="13.5">
      <c r="A7" s="65">
        <v>37347</v>
      </c>
      <c r="B7" s="48">
        <f>Ponderadores!$H$4*Precios!AM6</f>
        <v>29.196942985746436</v>
      </c>
      <c r="C7" s="48">
        <f>Ponderadores!$H$5*Precios!AN6</f>
        <v>4.833156717676539</v>
      </c>
      <c r="D7" s="48">
        <f>Ponderadores!$H$6*((Ponderadores!$I$7*Precios!AO6)+(Ponderadores!$I$8*Precios!AP6)+(Ponderadores!$I$9*Precios!AQ6)+(Ponderadores!$I$10*Precios!AR6)+(Ponderadores!$I$11*Precios!AS6)+(Ponderadores!$I$12*Precios!AT6)+(Ponderadores!$I$13*Precios!AU6)+(Ponderadores!$I$14*Precios!AV6)+(Ponderadores!$I$15*Precios!AW6))</f>
        <v>2.2733173894450998</v>
      </c>
      <c r="E7" s="48">
        <f>Ponderadores!$H$16*Precios!AX6</f>
        <v>2.1866666666666665</v>
      </c>
      <c r="F7" s="48">
        <f>Ponderadores!$H$17*((Ponderadores!$I$18*Precios!AY6)+(Ponderadores!$I$19*Precios!AZ6)+(Ponderadores!$I$20*Precios!BA6)+(Ponderadores!$I$21*Precios!BB6)+(Ponderadores!$I$22*Precios!BC6))</f>
        <v>4.4689169286956165</v>
      </c>
      <c r="G7" s="48">
        <f>Ponderadores!$H$23*((Ponderadores!$I$24*((Ponderadores!$J$25*Precios!BD6)+(Ponderadores!$J$26*Precios!BE6)+(Ponderadores!$J$27*Precios!BF6)+(Ponderadores!$J$28*Precios!BG6)+(Ponderadores!$J$29*Precios!BH6))+Ponderadores!$I$30*((Ponderadores!$J$31*Precios!BI6)+(Ponderadores!$J$32*Precios!BJ6)+(Ponderadores!$J$33*Precios!BK6)+(Ponderadores!$J$34*Precios!BL6)+(Ponderadores!$J$35*Precios!BM6))+Ponderadores!$I$36*Precios!BN6+Ponderadores!$I$37*((Ponderadores!$J$38*Precios!BO6)+(Ponderadores!$J$39*Precios!BP6))))</f>
        <v>25.800092926085373</v>
      </c>
      <c r="H7" s="48">
        <f>Ponderadores!$H$40*((Ponderadores!$I$41*Precios!BQ6)+(Ponderadores!$I$42*Precios!BR6)+(Ponderadores!$I$43*Precios!BS6))</f>
        <v>7.924035230508622</v>
      </c>
      <c r="I7" s="66">
        <f t="shared" si="0"/>
        <v>76.68312884482435</v>
      </c>
      <c r="J7" s="67">
        <f t="shared" si="1"/>
        <v>76.04628953154081</v>
      </c>
      <c r="L7" s="65">
        <v>37347</v>
      </c>
      <c r="M7" s="87">
        <v>0.695</v>
      </c>
      <c r="N7" s="74">
        <f t="shared" si="2"/>
        <v>74.73118279569893</v>
      </c>
    </row>
    <row r="8" spans="1:14" ht="13.5">
      <c r="A8" s="65">
        <v>37377</v>
      </c>
      <c r="B8" s="48">
        <f>Ponderadores!$H$4*Precios!AM7</f>
        <v>28.035642543159547</v>
      </c>
      <c r="C8" s="48">
        <f>Ponderadores!$H$5*Precios!AN7</f>
        <v>5.008186216914298</v>
      </c>
      <c r="D8" s="48">
        <f>Ponderadores!$H$6*((Ponderadores!$I$7*Precios!AO7)+(Ponderadores!$I$8*Precios!AP7)+(Ponderadores!$I$9*Precios!AQ7)+(Ponderadores!$I$10*Precios!AR7)+(Ponderadores!$I$11*Precios!AS7)+(Ponderadores!$I$12*Precios!AT7)+(Ponderadores!$I$13*Precios!AU7)+(Ponderadores!$I$14*Precios!AV7)+(Ponderadores!$I$15*Precios!AW7))</f>
        <v>2.426715510751038</v>
      </c>
      <c r="E8" s="48">
        <f>Ponderadores!$H$16*Precios!AX7</f>
        <v>2.1866666666666665</v>
      </c>
      <c r="F8" s="48">
        <f>Ponderadores!$H$17*((Ponderadores!$I$18*Precios!AY7)+(Ponderadores!$I$19*Precios!AZ7)+(Ponderadores!$I$20*Precios!BA7)+(Ponderadores!$I$21*Precios!BB7)+(Ponderadores!$I$22*Precios!BC7))</f>
        <v>4.4689169286956165</v>
      </c>
      <c r="G8" s="48">
        <f>Ponderadores!$H$23*((Ponderadores!$I$24*((Ponderadores!$J$25*Precios!BD7)+(Ponderadores!$J$26*Precios!BE7)+(Ponderadores!$J$27*Precios!BF7)+(Ponderadores!$J$28*Precios!BG7)+(Ponderadores!$J$29*Precios!BH7))+Ponderadores!$I$30*((Ponderadores!$J$31*Precios!BI7)+(Ponderadores!$J$32*Precios!BJ7)+(Ponderadores!$J$33*Precios!BK7)+(Ponderadores!$J$34*Precios!BL7)+(Ponderadores!$J$35*Precios!BM7))+Ponderadores!$I$36*Precios!BN7+Ponderadores!$I$37*((Ponderadores!$J$38*Precios!BO7)+(Ponderadores!$J$39*Precios!BP7))))</f>
        <v>25.800092926085373</v>
      </c>
      <c r="H8" s="48">
        <f>Ponderadores!$H$40*((Ponderadores!$I$41*Precios!BQ7)+(Ponderadores!$I$42*Precios!BR7)+(Ponderadores!$I$43*Precios!BS7))</f>
        <v>8.334164797217323</v>
      </c>
      <c r="I8" s="66">
        <f t="shared" si="0"/>
        <v>76.26038558948986</v>
      </c>
      <c r="J8" s="67">
        <f t="shared" si="1"/>
        <v>75.62705708136617</v>
      </c>
      <c r="L8" s="65">
        <v>37377</v>
      </c>
      <c r="M8" s="87">
        <v>0.65</v>
      </c>
      <c r="N8" s="74">
        <f t="shared" si="2"/>
        <v>69.89247311827957</v>
      </c>
    </row>
    <row r="9" spans="1:14" ht="13.5">
      <c r="A9" s="65">
        <v>37408</v>
      </c>
      <c r="B9" s="48">
        <f>Ponderadores!$H$4*Precios!AM8</f>
        <v>26.829977699904422</v>
      </c>
      <c r="C9" s="48">
        <f>Ponderadores!$H$5*Precios!AN8</f>
        <v>4.792810591372172</v>
      </c>
      <c r="D9" s="48">
        <f>Ponderadores!$H$6*((Ponderadores!$I$7*Precios!AO8)+(Ponderadores!$I$8*Precios!AP8)+(Ponderadores!$I$9*Precios!AQ8)+(Ponderadores!$I$10*Precios!AR8)+(Ponderadores!$I$11*Precios!AS8)+(Ponderadores!$I$12*Precios!AT8)+(Ponderadores!$I$13*Precios!AU8)+(Ponderadores!$I$14*Precios!AV8)+(Ponderadores!$I$15*Precios!AW8))</f>
        <v>2.4626919299650116</v>
      </c>
      <c r="E9" s="48">
        <f>Ponderadores!$H$16*Precios!AX8</f>
        <v>2.1866666666666665</v>
      </c>
      <c r="F9" s="48">
        <f>Ponderadores!$H$17*((Ponderadores!$I$18*Precios!AY8)+(Ponderadores!$I$19*Precios!AZ8)+(Ponderadores!$I$20*Precios!BA8)+(Ponderadores!$I$21*Precios!BB8)+(Ponderadores!$I$22*Precios!BC8))</f>
        <v>4.403215324449257</v>
      </c>
      <c r="G9" s="48">
        <f>Ponderadores!$H$23*((Ponderadores!$I$24*((Ponderadores!$J$25*Precios!BD8)+(Ponderadores!$J$26*Precios!BE8)+(Ponderadores!$J$27*Precios!BF8)+(Ponderadores!$J$28*Precios!BG8)+(Ponderadores!$J$29*Precios!BH8))+Ponderadores!$I$30*((Ponderadores!$J$31*Precios!BI8)+(Ponderadores!$J$32*Precios!BJ8)+(Ponderadores!$J$33*Precios!BK8)+(Ponderadores!$J$34*Precios!BL8)+(Ponderadores!$J$35*Precios!BM8))+Ponderadores!$I$36*Precios!BN8+Ponderadores!$I$37*((Ponderadores!$J$38*Precios!BO8)+(Ponderadores!$J$39*Precios!BP8))))</f>
        <v>25.771228162509264</v>
      </c>
      <c r="H9" s="48">
        <f>Ponderadores!$H$40*((Ponderadores!$I$41*Precios!BQ8)+(Ponderadores!$I$42*Precios!BR8)+(Ponderadores!$I$43*Precios!BS8))</f>
        <v>8.428270786102445</v>
      </c>
      <c r="I9" s="66">
        <f t="shared" si="0"/>
        <v>74.87486116096923</v>
      </c>
      <c r="J9" s="67">
        <f t="shared" si="1"/>
        <v>74.25303917897311</v>
      </c>
      <c r="L9" s="65">
        <v>37408</v>
      </c>
      <c r="M9" s="87">
        <v>0.625</v>
      </c>
      <c r="N9" s="74">
        <f t="shared" si="2"/>
        <v>67.20430107526882</v>
      </c>
    </row>
    <row r="10" spans="1:14" ht="13.5">
      <c r="A10" s="65">
        <v>37438</v>
      </c>
      <c r="B10" s="48">
        <f>Ponderadores!$H$4*Precios!AM9</f>
        <v>21.114056852111762</v>
      </c>
      <c r="C10" s="48">
        <f>Ponderadores!$H$5*Precios!AN9</f>
        <v>4.42550718288702</v>
      </c>
      <c r="D10" s="48">
        <f>Ponderadores!$H$6*((Ponderadores!$I$7*Precios!AO9)+(Ponderadores!$I$8*Precios!AP9)+(Ponderadores!$I$9*Precios!AQ9)+(Ponderadores!$I$10*Precios!AR9)+(Ponderadores!$I$11*Precios!AS9)+(Ponderadores!$I$12*Precios!AT9)+(Ponderadores!$I$13*Precios!AU9)+(Ponderadores!$I$14*Precios!AV9)+(Ponderadores!$I$15*Precios!AW9))</f>
        <v>2.4366785609810546</v>
      </c>
      <c r="E10" s="48">
        <f>Ponderadores!$H$16*Precios!AX9</f>
        <v>2.1866666666666665</v>
      </c>
      <c r="F10" s="48">
        <f>Ponderadores!$H$17*((Ponderadores!$I$18*Precios!AY9)+(Ponderadores!$I$19*Precios!AZ9)+(Ponderadores!$I$20*Precios!BA9)+(Ponderadores!$I$21*Precios!BB9)+(Ponderadores!$I$22*Precios!BC9))</f>
        <v>4.403215324449257</v>
      </c>
      <c r="G10" s="48">
        <f>Ponderadores!$H$23*((Ponderadores!$I$24*((Ponderadores!$J$25*Precios!BD9)+(Ponderadores!$J$26*Precios!BE9)+(Ponderadores!$J$27*Precios!BF9)+(Ponderadores!$J$28*Precios!BG9)+(Ponderadores!$J$29*Precios!BH9))+Ponderadores!$I$30*((Ponderadores!$J$31*Precios!BI9)+(Ponderadores!$J$32*Precios!BJ9)+(Ponderadores!$J$33*Precios!BK9)+(Ponderadores!$J$34*Precios!BL9)+(Ponderadores!$J$35*Precios!BM9))+Ponderadores!$I$36*Precios!BN9+Ponderadores!$I$37*((Ponderadores!$J$38*Precios!BO9)+(Ponderadores!$J$39*Precios!BP9))))</f>
        <v>25.771228162509264</v>
      </c>
      <c r="H10" s="48">
        <f>Ponderadores!$H$40*((Ponderadores!$I$41*Precios!BQ9)+(Ponderadores!$I$42*Precios!BR9)+(Ponderadores!$I$43*Precios!BS9))</f>
        <v>8.689651673187294</v>
      </c>
      <c r="I10" s="66">
        <f t="shared" si="0"/>
        <v>69.02700442279233</v>
      </c>
      <c r="J10" s="67">
        <f t="shared" si="1"/>
        <v>68.45374781789315</v>
      </c>
      <c r="L10" s="65">
        <v>37438</v>
      </c>
      <c r="M10" s="87">
        <v>0.615</v>
      </c>
      <c r="N10" s="74">
        <f t="shared" si="2"/>
        <v>66.12903225806451</v>
      </c>
    </row>
    <row r="11" spans="1:14" ht="13.5">
      <c r="A11" s="65">
        <v>37469</v>
      </c>
      <c r="B11" s="48">
        <f>Ponderadores!$H$4*Precios!AM10</f>
        <v>16.09509506906566</v>
      </c>
      <c r="C11" s="48">
        <f>Ponderadores!$H$5*Precios!AN10</f>
        <v>3.795224160536437</v>
      </c>
      <c r="D11" s="48">
        <f>Ponderadores!$H$6*((Ponderadores!$I$7*Precios!AO10)+(Ponderadores!$I$8*Precios!AP10)+(Ponderadores!$I$9*Precios!AQ10)+(Ponderadores!$I$10*Precios!AR10)+(Ponderadores!$I$11*Precios!AS10)+(Ponderadores!$I$12*Precios!AT10)+(Ponderadores!$I$13*Precios!AU10)+(Ponderadores!$I$14*Precios!AV10)+(Ponderadores!$I$15*Precios!AW10))</f>
        <v>2.4067954548409594</v>
      </c>
      <c r="E11" s="48">
        <f>Ponderadores!$H$16*Precios!AX10</f>
        <v>2.1866666666666665</v>
      </c>
      <c r="F11" s="48">
        <f>Ponderadores!$H$17*((Ponderadores!$I$18*Precios!AY10)+(Ponderadores!$I$19*Precios!AZ10)+(Ponderadores!$I$20*Precios!BA10)+(Ponderadores!$I$21*Precios!BB10)+(Ponderadores!$I$22*Precios!BC10))</f>
        <v>4.117096082388942</v>
      </c>
      <c r="G11" s="48">
        <f>Ponderadores!$H$23*((Ponderadores!$I$24*((Ponderadores!$J$25*Precios!BD10)+(Ponderadores!$J$26*Precios!BE10)+(Ponderadores!$J$27*Precios!BF10)+(Ponderadores!$J$28*Precios!BG10)+(Ponderadores!$J$29*Precios!BH10))+Ponderadores!$I$30*((Ponderadores!$J$31*Precios!BI10)+(Ponderadores!$J$32*Precios!BJ10)+(Ponderadores!$J$33*Precios!BK10)+(Ponderadores!$J$34*Precios!BL10)+(Ponderadores!$J$35*Precios!BM10))+Ponderadores!$I$36*Precios!BN10+Ponderadores!$I$37*((Ponderadores!$J$38*Precios!BO10)+(Ponderadores!$J$39*Precios!BP10))))</f>
        <v>25.137645172580225</v>
      </c>
      <c r="H11" s="48">
        <f>Ponderadores!$H$40*((Ponderadores!$I$41*Precios!BQ10)+(Ponderadores!$I$42*Precios!BR10)+(Ponderadores!$I$43*Precios!BS10))</f>
        <v>9.019635386384428</v>
      </c>
      <c r="I11" s="66">
        <f t="shared" si="0"/>
        <v>62.75815799246332</v>
      </c>
      <c r="J11" s="67">
        <f t="shared" si="1"/>
        <v>62.23696300680047</v>
      </c>
      <c r="L11" s="65">
        <v>37469</v>
      </c>
      <c r="M11" s="87">
        <v>0.6</v>
      </c>
      <c r="N11" s="74">
        <f t="shared" si="2"/>
        <v>64.51612903225806</v>
      </c>
    </row>
    <row r="12" spans="1:14" ht="13.5">
      <c r="A12" s="65">
        <v>37500</v>
      </c>
      <c r="B12" s="48">
        <f>Ponderadores!$H$4*Precios!AM11</f>
        <v>16.50191860465116</v>
      </c>
      <c r="C12" s="48">
        <f>Ponderadores!$H$5*Precios!AN11</f>
        <v>3.8911531690140846</v>
      </c>
      <c r="D12" s="48">
        <f>Ponderadores!$H$6*((Ponderadores!$I$7*Precios!AO11)+(Ponderadores!$I$8*Precios!AP11)+(Ponderadores!$I$9*Precios!AQ11)+(Ponderadores!$I$10*Precios!AR11)+(Ponderadores!$I$11*Precios!AS11)+(Ponderadores!$I$12*Precios!AT11)+(Ponderadores!$I$13*Precios!AU11)+(Ponderadores!$I$14*Precios!AV11)+(Ponderadores!$I$15*Precios!AW11))</f>
        <v>2.4114833182981967</v>
      </c>
      <c r="E12" s="48">
        <f>Ponderadores!$H$16*Precios!AX11</f>
        <v>2.1866666666666665</v>
      </c>
      <c r="F12" s="48">
        <f>Ponderadores!$H$17*((Ponderadores!$I$18*Precios!AY11)+(Ponderadores!$I$19*Precios!AZ11)+(Ponderadores!$I$20*Precios!BA11)+(Ponderadores!$I$21*Precios!BB11)+(Ponderadores!$I$22*Precios!BC11))</f>
        <v>4.117096082388942</v>
      </c>
      <c r="G12" s="48">
        <f>Ponderadores!$H$23*((Ponderadores!$I$24*((Ponderadores!$J$25*Precios!BD11)+(Ponderadores!$J$26*Precios!BE11)+(Ponderadores!$J$27*Precios!BF11)+(Ponderadores!$J$28*Precios!BG11)+(Ponderadores!$J$29*Precios!BH11))+Ponderadores!$I$30*((Ponderadores!$J$31*Precios!BI11)+(Ponderadores!$J$32*Precios!BJ11)+(Ponderadores!$J$33*Precios!BK11)+(Ponderadores!$J$34*Precios!BL11)+(Ponderadores!$J$35*Precios!BM11))+Ponderadores!$I$36*Precios!BN11+Ponderadores!$I$37*((Ponderadores!$J$38*Precios!BO11)+(Ponderadores!$J$39*Precios!BP11))))</f>
        <v>25.137645172580225</v>
      </c>
      <c r="H12" s="48">
        <f>Ponderadores!$H$40*((Ponderadores!$I$41*Precios!BQ11)+(Ponderadores!$I$42*Precios!BR11)+(Ponderadores!$I$43*Precios!BS11))</f>
        <v>9.208540411534587</v>
      </c>
      <c r="I12" s="66">
        <f t="shared" si="0"/>
        <v>63.454503425133865</v>
      </c>
      <c r="J12" s="67">
        <f t="shared" si="1"/>
        <v>62.92752541843588</v>
      </c>
      <c r="L12" s="65">
        <v>37500</v>
      </c>
      <c r="M12" s="87">
        <v>0.61</v>
      </c>
      <c r="N12" s="74">
        <f t="shared" si="2"/>
        <v>65.59139784946237</v>
      </c>
    </row>
    <row r="13" spans="1:14" ht="13.5">
      <c r="A13" s="65">
        <v>37530</v>
      </c>
      <c r="B13" s="48">
        <f>Ponderadores!$H$4*Precios!AM12</f>
        <v>17.693937679688162</v>
      </c>
      <c r="C13" s="48">
        <f>Ponderadores!$H$5*Precios!AN12</f>
        <v>4.172231321953715</v>
      </c>
      <c r="D13" s="48">
        <f>Ponderadores!$H$6*((Ponderadores!$I$7*Precios!AO12)+(Ponderadores!$I$8*Precios!AP12)+(Ponderadores!$I$9*Precios!AQ12)+(Ponderadores!$I$10*Precios!AR12)+(Ponderadores!$I$11*Precios!AS12)+(Ponderadores!$I$12*Precios!AT12)+(Ponderadores!$I$13*Precios!AU12)+(Ponderadores!$I$14*Precios!AV12)+(Ponderadores!$I$15*Precios!AW12))</f>
        <v>2.427057047111756</v>
      </c>
      <c r="E13" s="48">
        <f>Ponderadores!$H$16*Precios!AX12</f>
        <v>2.1866666666666665</v>
      </c>
      <c r="F13" s="48">
        <f>Ponderadores!$H$17*((Ponderadores!$I$18*Precios!AY12)+(Ponderadores!$I$19*Precios!AZ12)+(Ponderadores!$I$20*Precios!BA12)+(Ponderadores!$I$21*Precios!BB12)+(Ponderadores!$I$22*Precios!BC12))</f>
        <v>4.117096082388942</v>
      </c>
      <c r="G13" s="48">
        <f>Ponderadores!$H$23*((Ponderadores!$I$24*((Ponderadores!$J$25*Precios!BD12)+(Ponderadores!$J$26*Precios!BE12)+(Ponderadores!$J$27*Precios!BF12)+(Ponderadores!$J$28*Precios!BG12)+(Ponderadores!$J$29*Precios!BH12))+Ponderadores!$I$30*((Ponderadores!$J$31*Precios!BI12)+(Ponderadores!$J$32*Precios!BJ12)+(Ponderadores!$J$33*Precios!BK12)+(Ponderadores!$J$34*Precios!BL12)+(Ponderadores!$J$35*Precios!BM12))+Ponderadores!$I$36*Precios!BN12+Ponderadores!$I$37*((Ponderadores!$J$38*Precios!BO12)+(Ponderadores!$J$39*Precios!BP12))))</f>
        <v>25.137645172580225</v>
      </c>
      <c r="H13" s="48">
        <f>Ponderadores!$H$40*((Ponderadores!$I$41*Precios!BQ12)+(Ponderadores!$I$42*Precios!BR12)+(Ponderadores!$I$43*Precios!BS12))</f>
        <v>9.26955627152671</v>
      </c>
      <c r="I13" s="66">
        <f t="shared" si="0"/>
        <v>65.00419024191618</v>
      </c>
      <c r="J13" s="67">
        <f t="shared" si="1"/>
        <v>64.46434237058081</v>
      </c>
      <c r="L13" s="65">
        <v>37530</v>
      </c>
      <c r="M13" s="87">
        <v>0.6225</v>
      </c>
      <c r="N13" s="74">
        <f t="shared" si="2"/>
        <v>66.93548387096774</v>
      </c>
    </row>
    <row r="14" spans="1:14" ht="13.5">
      <c r="A14" s="65">
        <v>37561</v>
      </c>
      <c r="B14" s="48">
        <f>Ponderadores!$H$4*Precios!AM13</f>
        <v>17.578737688173973</v>
      </c>
      <c r="C14" s="48">
        <f>Ponderadores!$H$5*Precios!AN13</f>
        <v>4.145067158634882</v>
      </c>
      <c r="D14" s="48">
        <f>Ponderadores!$H$6*((Ponderadores!$I$7*Precios!AO13)+(Ponderadores!$I$8*Precios!AP13)+(Ponderadores!$I$9*Precios!AQ13)+(Ponderadores!$I$10*Precios!AR13)+(Ponderadores!$I$11*Precios!AS13)+(Ponderadores!$I$12*Precios!AT13)+(Ponderadores!$I$13*Precios!AU13)+(Ponderadores!$I$14*Precios!AV13)+(Ponderadores!$I$15*Precios!AW13))</f>
        <v>2.427057047111756</v>
      </c>
      <c r="E14" s="48">
        <f>Ponderadores!$H$16*Precios!AX13</f>
        <v>2.1866666666666665</v>
      </c>
      <c r="F14" s="48">
        <f>Ponderadores!$H$17*((Ponderadores!$I$18*Precios!AY13)+(Ponderadores!$I$19*Precios!AZ13)+(Ponderadores!$I$20*Precios!BA13)+(Ponderadores!$I$21*Precios!BB13)+(Ponderadores!$I$22*Precios!BC13))</f>
        <v>4.117096082388942</v>
      </c>
      <c r="G14" s="48">
        <f>Ponderadores!$H$23*((Ponderadores!$I$24*((Ponderadores!$J$25*Precios!BD13)+(Ponderadores!$J$26*Precios!BE13)+(Ponderadores!$J$27*Precios!BF13)+(Ponderadores!$J$28*Precios!BG13)+(Ponderadores!$J$29*Precios!BH13))+Ponderadores!$I$30*((Ponderadores!$J$31*Precios!BI13)+(Ponderadores!$J$32*Precios!BJ13)+(Ponderadores!$J$33*Precios!BK13)+(Ponderadores!$J$34*Precios!BL13)+(Ponderadores!$J$35*Precios!BM13))+Ponderadores!$I$36*Precios!BN13+Ponderadores!$I$37*((Ponderadores!$J$38*Precios!BO13)+(Ponderadores!$J$39*Precios!BP13))))</f>
        <v>25.137645172580225</v>
      </c>
      <c r="H14" s="48">
        <f>Ponderadores!$H$40*((Ponderadores!$I$41*Precios!BQ13)+(Ponderadores!$I$42*Precios!BR13)+(Ponderadores!$I$43*Precios!BS13))</f>
        <v>9.296591980891693</v>
      </c>
      <c r="I14" s="66">
        <f t="shared" si="0"/>
        <v>64.88886179644814</v>
      </c>
      <c r="J14" s="67">
        <f t="shared" si="1"/>
        <v>64.34997170668898</v>
      </c>
      <c r="L14" s="65">
        <v>37561</v>
      </c>
      <c r="M14" s="87">
        <v>0.7125</v>
      </c>
      <c r="N14" s="74">
        <f t="shared" si="2"/>
        <v>76.61290322580645</v>
      </c>
    </row>
    <row r="15" spans="1:14" ht="13.5">
      <c r="A15" s="65">
        <v>37591</v>
      </c>
      <c r="B15" s="48">
        <f>Ponderadores!$H$4*Precios!AM14</f>
        <v>17.537451845530185</v>
      </c>
      <c r="C15" s="48">
        <f>Ponderadores!$H$5*Precios!AN14</f>
        <v>4.13533195503295</v>
      </c>
      <c r="D15" s="48">
        <f>Ponderadores!$H$6*((Ponderadores!$I$7*Precios!AO14)+(Ponderadores!$I$8*Precios!AP14)+(Ponderadores!$I$9*Precios!AQ14)+(Ponderadores!$I$10*Precios!AR14)+(Ponderadores!$I$11*Precios!AS14)+(Ponderadores!$I$12*Precios!AT14)+(Ponderadores!$I$13*Precios!AU14)+(Ponderadores!$I$14*Precios!AV14)+(Ponderadores!$I$15*Precios!AW14))</f>
        <v>2.392501222851706</v>
      </c>
      <c r="E15" s="48">
        <f>Ponderadores!$H$16*Precios!AX14</f>
        <v>2.1866666666666665</v>
      </c>
      <c r="F15" s="48">
        <f>Ponderadores!$H$17*((Ponderadores!$I$18*Precios!AY14)+(Ponderadores!$I$19*Precios!AZ14)+(Ponderadores!$I$20*Precios!BA14)+(Ponderadores!$I$21*Precios!BB14)+(Ponderadores!$I$22*Precios!BC14))</f>
        <v>4.117096082388942</v>
      </c>
      <c r="G15" s="48">
        <f>Ponderadores!$H$23*((Ponderadores!$I$24*((Ponderadores!$J$25*Precios!BD14)+(Ponderadores!$J$26*Precios!BE14)+(Ponderadores!$J$27*Precios!BF14)+(Ponderadores!$J$28*Precios!BG14)+(Ponderadores!$J$29*Precios!BH14))+Ponderadores!$I$30*((Ponderadores!$J$31*Precios!BI14)+(Ponderadores!$J$32*Precios!BJ14)+(Ponderadores!$J$33*Precios!BK14)+(Ponderadores!$J$34*Precios!BL14)+(Ponderadores!$J$35*Precios!BM14))+Ponderadores!$I$36*Precios!BN14+Ponderadores!$I$37*((Ponderadores!$J$38*Precios!BO14)+(Ponderadores!$J$39*Precios!BP14))))</f>
        <v>25.137645172580225</v>
      </c>
      <c r="H15" s="48">
        <f>Ponderadores!$H$40*((Ponderadores!$I$41*Precios!BQ14)+(Ponderadores!$I$42*Precios!BR14)+(Ponderadores!$I$43*Precios!BS14))</f>
        <v>9.376013270237229</v>
      </c>
      <c r="I15" s="66">
        <f t="shared" si="0"/>
        <v>64.8827062152879</v>
      </c>
      <c r="J15" s="67">
        <f t="shared" si="1"/>
        <v>64.3438672465007</v>
      </c>
      <c r="L15" s="65">
        <v>37591</v>
      </c>
      <c r="M15" s="87">
        <v>0.66</v>
      </c>
      <c r="N15" s="74">
        <f t="shared" si="2"/>
        <v>70.96774193548387</v>
      </c>
    </row>
    <row r="16" spans="1:14" ht="13.5">
      <c r="A16" s="65">
        <v>37622</v>
      </c>
      <c r="B16" s="48">
        <f>Ponderadores!$H$4*Precios!AM15</f>
        <v>17.69205312796006</v>
      </c>
      <c r="C16" s="48">
        <f>Ponderadores!$H$5*Precios!AN15</f>
        <v>4.582995402041613</v>
      </c>
      <c r="D16" s="48">
        <f>Ponderadores!$H$6*((Ponderadores!$I$7*Precios!AO15)+(Ponderadores!$I$8*Precios!AP15)+(Ponderadores!$I$9*Precios!AQ15)+(Ponderadores!$I$10*Precios!AR15)+(Ponderadores!$I$11*Precios!AS15)+(Ponderadores!$I$12*Precios!AT15)+(Ponderadores!$I$13*Precios!AU15)+(Ponderadores!$I$14*Precios!AV15)+(Ponderadores!$I$15*Precios!AW15))</f>
        <v>2.5894016828743687</v>
      </c>
      <c r="E16" s="48">
        <f>Ponderadores!$H$16*Precios!AX15</f>
        <v>1.7333333333333334</v>
      </c>
      <c r="F16" s="48">
        <f>Ponderadores!$H$17*((Ponderadores!$I$18*Precios!AY15)+(Ponderadores!$I$19*Precios!AZ15)+(Ponderadores!$I$20*Precios!BA15)+(Ponderadores!$I$21*Precios!BB15)+(Ponderadores!$I$22*Precios!BC15))</f>
        <v>4.0248738601667196</v>
      </c>
      <c r="G16" s="48">
        <f>Ponderadores!$H$23*((Ponderadores!$I$24*((Ponderadores!$J$25*Precios!BD15)+(Ponderadores!$J$26*Precios!BE15)+(Ponderadores!$J$27*Precios!BF15)+(Ponderadores!$J$28*Precios!BG15)+(Ponderadores!$J$29*Precios!BH15))+Ponderadores!$I$30*((Ponderadores!$J$31*Precios!BI15)+(Ponderadores!$J$32*Precios!BJ15)+(Ponderadores!$J$33*Precios!BK15)+(Ponderadores!$J$34*Precios!BL15)+(Ponderadores!$J$35*Precios!BM15))+Ponderadores!$I$36*Precios!BN15+Ponderadores!$I$37*((Ponderadores!$J$38*Precios!BO15)+(Ponderadores!$J$39*Precios!BP15))))</f>
        <v>24.636442478482927</v>
      </c>
      <c r="H16" s="48">
        <f>Ponderadores!$H$40*((Ponderadores!$I$41*Precios!BQ15)+(Ponderadores!$I$42*Precios!BR15)+(Ponderadores!$I$43*Precios!BS15))</f>
        <v>9.79020606504946</v>
      </c>
      <c r="I16" s="66">
        <f>SUM(B16:H16)</f>
        <v>65.04930594990849</v>
      </c>
      <c r="J16" s="67">
        <f t="shared" si="1"/>
        <v>64.50908340089721</v>
      </c>
      <c r="L16" s="65">
        <v>37622</v>
      </c>
      <c r="M16" s="69">
        <v>0.66</v>
      </c>
      <c r="N16" s="74">
        <f t="shared" si="2"/>
        <v>70.96774193548387</v>
      </c>
    </row>
    <row r="17" spans="1:14" ht="13.5">
      <c r="A17" s="65">
        <v>37653</v>
      </c>
      <c r="B17" s="48">
        <f>Ponderadores!$H$4*Precios!AM16</f>
        <v>17.268064626682985</v>
      </c>
      <c r="C17" s="48">
        <f>Ponderadores!$H$5*Precios!AN16</f>
        <v>5.351821596244132</v>
      </c>
      <c r="D17" s="48">
        <f>Ponderadores!$H$6*((Ponderadores!$I$7*Precios!AO16)+(Ponderadores!$I$8*Precios!AP16)+(Ponderadores!$I$9*Precios!AQ16)+(Ponderadores!$I$10*Precios!AR16)+(Ponderadores!$I$11*Precios!AS16)+(Ponderadores!$I$12*Precios!AT16)+(Ponderadores!$I$13*Precios!AU16)+(Ponderadores!$I$14*Precios!AV16)+(Ponderadores!$I$15*Precios!AW16))</f>
        <v>2.6423871573352837</v>
      </c>
      <c r="E17" s="48">
        <f>Ponderadores!$H$16*Precios!AX16</f>
        <v>1.7333333333333334</v>
      </c>
      <c r="F17" s="48">
        <f>Ponderadores!$H$17*((Ponderadores!$I$18*Precios!AY16)+(Ponderadores!$I$19*Precios!AZ16)+(Ponderadores!$I$20*Precios!BA16)+(Ponderadores!$I$21*Precios!BB16)+(Ponderadores!$I$22*Precios!BC16))</f>
        <v>4.0248738601667196</v>
      </c>
      <c r="G17" s="48">
        <f>Ponderadores!$H$23*((Ponderadores!$I$24*((Ponderadores!$J$25*Precios!BD16)+(Ponderadores!$J$26*Precios!BE16)+(Ponderadores!$J$27*Precios!BF16)+(Ponderadores!$J$28*Precios!BG16)+(Ponderadores!$J$29*Precios!BH16))+Ponderadores!$I$30*((Ponderadores!$J$31*Precios!BI16)+(Ponderadores!$J$32*Precios!BJ16)+(Ponderadores!$J$33*Precios!BK16)+(Ponderadores!$J$34*Precios!BL16)+(Ponderadores!$J$35*Precios!BM16))+Ponderadores!$I$36*Precios!BN16+Ponderadores!$I$37*((Ponderadores!$J$38*Precios!BO16)+(Ponderadores!$J$39*Precios!BP16))))</f>
        <v>24.315233233490158</v>
      </c>
      <c r="H17" s="48">
        <f>Ponderadores!$H$40*((Ponderadores!$I$41*Precios!BQ16)+(Ponderadores!$I$42*Precios!BR16)+(Ponderadores!$I$43*Precios!BS16))</f>
        <v>9.800474153065046</v>
      </c>
      <c r="I17" s="66">
        <f aca="true" t="shared" si="3" ref="I17:I68">SUM(B17:H17)</f>
        <v>65.13618796031767</v>
      </c>
      <c r="J17" s="67">
        <f t="shared" si="1"/>
        <v>64.59524387215328</v>
      </c>
      <c r="L17" s="65">
        <v>37653</v>
      </c>
      <c r="M17" s="69">
        <v>0.67</v>
      </c>
      <c r="N17" s="74">
        <f t="shared" si="2"/>
        <v>72.04301075268816</v>
      </c>
    </row>
    <row r="18" spans="1:14" ht="13.5">
      <c r="A18" s="65">
        <v>37681</v>
      </c>
      <c r="B18" s="48">
        <f>Ponderadores!$H$4*Precios!AM17</f>
        <v>17.12743933529843</v>
      </c>
      <c r="C18" s="48">
        <f>Ponderadores!$H$5*Precios!AN17</f>
        <v>5.30823816708282</v>
      </c>
      <c r="D18" s="48">
        <f>Ponderadores!$H$6*((Ponderadores!$I$7*Precios!AO17)+(Ponderadores!$I$8*Precios!AP17)+(Ponderadores!$I$9*Precios!AQ17)+(Ponderadores!$I$10*Precios!AR17)+(Ponderadores!$I$11*Precios!AS17)+(Ponderadores!$I$12*Precios!AT17)+(Ponderadores!$I$13*Precios!AU17)+(Ponderadores!$I$14*Precios!AV17)+(Ponderadores!$I$15*Precios!AW17))</f>
        <v>2.6423871573352837</v>
      </c>
      <c r="E18" s="48">
        <f>Ponderadores!$H$16*Precios!AX17</f>
        <v>1.7333333333333334</v>
      </c>
      <c r="F18" s="48">
        <f>Ponderadores!$H$17*((Ponderadores!$I$18*Precios!AY17)+(Ponderadores!$I$19*Precios!AZ17)+(Ponderadores!$I$20*Precios!BA17)+(Ponderadores!$I$21*Precios!BB17)+(Ponderadores!$I$22*Precios!BC17))</f>
        <v>3.907896082388942</v>
      </c>
      <c r="G18" s="48">
        <f>Ponderadores!$H$23*((Ponderadores!$I$24*((Ponderadores!$J$25*Precios!BD17)+(Ponderadores!$J$26*Precios!BE17)+(Ponderadores!$J$27*Precios!BF17)+(Ponderadores!$J$28*Precios!BG17)+(Ponderadores!$J$29*Precios!BH17))+Ponderadores!$I$30*((Ponderadores!$J$31*Precios!BI17)+(Ponderadores!$J$32*Precios!BJ17)+(Ponderadores!$J$33*Precios!BK17)+(Ponderadores!$J$34*Precios!BL17)+(Ponderadores!$J$35*Precios!BM17))+Ponderadores!$I$36*Precios!BN17+Ponderadores!$I$37*((Ponderadores!$J$38*Precios!BO17)+(Ponderadores!$J$39*Precios!BP17))))</f>
        <v>24.006993258113113</v>
      </c>
      <c r="H18" s="48">
        <f>Ponderadores!$H$40*((Ponderadores!$I$41*Precios!BQ17)+(Ponderadores!$I$42*Precios!BR17)+(Ponderadores!$I$43*Precios!BS17))</f>
        <v>9.856615556833699</v>
      </c>
      <c r="I18" s="66">
        <f t="shared" si="3"/>
        <v>64.58290289038563</v>
      </c>
      <c r="J18" s="67">
        <f t="shared" si="1"/>
        <v>64.04655373319618</v>
      </c>
      <c r="L18" s="65">
        <v>37681</v>
      </c>
      <c r="M18" s="69">
        <v>0.74</v>
      </c>
      <c r="N18" s="74">
        <f t="shared" si="2"/>
        <v>79.56989247311827</v>
      </c>
    </row>
    <row r="19" spans="1:14" ht="13.5">
      <c r="A19" s="65">
        <v>37712</v>
      </c>
      <c r="B19" s="48">
        <f>Ponderadores!$H$4*Precios!AM18</f>
        <v>17.11076565817624</v>
      </c>
      <c r="C19" s="48">
        <f>Ponderadores!$H$5*Precios!AN18</f>
        <v>5.303070561607598</v>
      </c>
      <c r="D19" s="48">
        <f>Ponderadores!$H$6*((Ponderadores!$I$7*Precios!AO18)+(Ponderadores!$I$8*Precios!AP18)+(Ponderadores!$I$9*Precios!AQ18)+(Ponderadores!$I$10*Precios!AR18)+(Ponderadores!$I$11*Precios!AS18)+(Ponderadores!$I$12*Precios!AT18)+(Ponderadores!$I$13*Precios!AU18)+(Ponderadores!$I$14*Precios!AV18)+(Ponderadores!$I$15*Precios!AW18))</f>
        <v>2.6423871573352837</v>
      </c>
      <c r="E19" s="48">
        <f>Ponderadores!$H$16*Precios!AX18</f>
        <v>1.7333333333333334</v>
      </c>
      <c r="F19" s="48">
        <f>Ponderadores!$H$17*((Ponderadores!$I$18*Precios!AY18)+(Ponderadores!$I$19*Precios!AZ18)+(Ponderadores!$I$20*Precios!BA18)+(Ponderadores!$I$21*Precios!BB18)+(Ponderadores!$I$22*Precios!BC18))</f>
        <v>3.907896082388942</v>
      </c>
      <c r="G19" s="48">
        <f>Ponderadores!$H$23*((Ponderadores!$I$24*((Ponderadores!$J$25*Precios!BD18)+(Ponderadores!$J$26*Precios!BE18)+(Ponderadores!$J$27*Precios!BF18)+(Ponderadores!$J$28*Precios!BG18)+(Ponderadores!$J$29*Precios!BH18))+Ponderadores!$I$30*((Ponderadores!$J$31*Precios!BI18)+(Ponderadores!$J$32*Precios!BJ18)+(Ponderadores!$J$33*Precios!BK18)+(Ponderadores!$J$34*Precios!BL18)+(Ponderadores!$J$35*Precios!BM18))+Ponderadores!$I$36*Precios!BN18+Ponderadores!$I$37*((Ponderadores!$J$38*Precios!BO18)+(Ponderadores!$J$39*Precios!BP18))))</f>
        <v>24.064192066785587</v>
      </c>
      <c r="H19" s="48">
        <f>Ponderadores!$H$40*((Ponderadores!$I$41*Precios!BQ18)+(Ponderadores!$I$42*Precios!BR18)+(Ponderadores!$I$43*Precios!BS18))</f>
        <v>9.917173325579522</v>
      </c>
      <c r="I19" s="66">
        <f t="shared" si="3"/>
        <v>64.67881818520651</v>
      </c>
      <c r="J19" s="67">
        <f t="shared" si="1"/>
        <v>64.14167246909456</v>
      </c>
      <c r="L19" s="65">
        <v>37712</v>
      </c>
      <c r="M19" s="69">
        <v>0.7</v>
      </c>
      <c r="N19" s="74">
        <f t="shared" si="2"/>
        <v>75.26881720430107</v>
      </c>
    </row>
    <row r="20" spans="1:14" ht="13.5">
      <c r="A20" s="65">
        <v>37742</v>
      </c>
      <c r="B20" s="48">
        <f>Ponderadores!$H$4*Precios!AM19</f>
        <v>17.888380226657265</v>
      </c>
      <c r="C20" s="48">
        <f>Ponderadores!$H$5*Precios!AN19</f>
        <v>5.2299724143792945</v>
      </c>
      <c r="D20" s="48">
        <f>Ponderadores!$H$6*((Ponderadores!$I$7*Precios!AO19)+(Ponderadores!$I$8*Precios!AP19)+(Ponderadores!$I$9*Precios!AQ19)+(Ponderadores!$I$10*Precios!AR19)+(Ponderadores!$I$11*Precios!AS19)+(Ponderadores!$I$12*Precios!AT19)+(Ponderadores!$I$13*Precios!AU19)+(Ponderadores!$I$14*Precios!AV19)+(Ponderadores!$I$15*Precios!AW19))</f>
        <v>2.6423871573352837</v>
      </c>
      <c r="E20" s="48">
        <f>Ponderadores!$H$16*Precios!AX19</f>
        <v>1.7333333333333334</v>
      </c>
      <c r="F20" s="48">
        <f>Ponderadores!$H$17*((Ponderadores!$I$18*Precios!AY19)+(Ponderadores!$I$19*Precios!AZ19)+(Ponderadores!$I$20*Precios!BA19)+(Ponderadores!$I$21*Precios!BB19)+(Ponderadores!$I$22*Precios!BC19))</f>
        <v>3.907896082388942</v>
      </c>
      <c r="G20" s="48">
        <f>Ponderadores!$H$23*((Ponderadores!$I$24*((Ponderadores!$J$25*Precios!BD19)+(Ponderadores!$J$26*Precios!BE19)+(Ponderadores!$J$27*Precios!BF19)+(Ponderadores!$J$28*Precios!BG19)+(Ponderadores!$J$29*Precios!BH19))+Ponderadores!$I$30*((Ponderadores!$J$31*Precios!BI19)+(Ponderadores!$J$32*Precios!BJ19)+(Ponderadores!$J$33*Precios!BK19)+(Ponderadores!$J$34*Precios!BL19)+(Ponderadores!$J$35*Precios!BM19))+Ponderadores!$I$36*Precios!BN19+Ponderadores!$I$37*((Ponderadores!$J$38*Precios!BO19)+(Ponderadores!$J$39*Precios!BP19))))</f>
        <v>24.180329955366687</v>
      </c>
      <c r="H20" s="48">
        <f>Ponderadores!$H$40*((Ponderadores!$I$41*Precios!BQ19)+(Ponderadores!$I$42*Precios!BR19)+(Ponderadores!$I$43*Precios!BS19))</f>
        <v>9.898890445089028</v>
      </c>
      <c r="I20" s="66">
        <f t="shared" si="3"/>
        <v>65.48118961454983</v>
      </c>
      <c r="J20" s="67">
        <f t="shared" si="1"/>
        <v>64.93738035095673</v>
      </c>
      <c r="L20" s="65">
        <v>37742</v>
      </c>
      <c r="M20" s="69">
        <v>0.75</v>
      </c>
      <c r="N20" s="74">
        <f t="shared" si="2"/>
        <v>80.64516129032258</v>
      </c>
    </row>
    <row r="21" spans="1:14" ht="13.5">
      <c r="A21" s="65">
        <v>37773</v>
      </c>
      <c r="B21" s="48">
        <f>Ponderadores!$H$4*Precios!AM20</f>
        <v>19.529694191226465</v>
      </c>
      <c r="C21" s="48">
        <f>Ponderadores!$H$5*Precios!AN20</f>
        <v>5.709838486615422</v>
      </c>
      <c r="D21" s="48">
        <f>Ponderadores!$H$6*((Ponderadores!$I$7*Precios!AO20)+(Ponderadores!$I$8*Precios!AP20)+(Ponderadores!$I$9*Precios!AQ20)+(Ponderadores!$I$10*Precios!AR20)+(Ponderadores!$I$11*Precios!AS20)+(Ponderadores!$I$12*Precios!AT20)+(Ponderadores!$I$13*Precios!AU20)+(Ponderadores!$I$14*Precios!AV20)+(Ponderadores!$I$15*Precios!AW20))</f>
        <v>2.6423871573352837</v>
      </c>
      <c r="E21" s="48">
        <f>Ponderadores!$H$16*Precios!AX20</f>
        <v>1.7333333333333334</v>
      </c>
      <c r="F21" s="48">
        <f>Ponderadores!$H$17*((Ponderadores!$I$18*Precios!AY20)+(Ponderadores!$I$19*Precios!AZ20)+(Ponderadores!$I$20*Precios!BA20)+(Ponderadores!$I$21*Precios!BB20)+(Ponderadores!$I$22*Precios!BC20))</f>
        <v>3.907896082388942</v>
      </c>
      <c r="G21" s="48">
        <f>Ponderadores!$H$23*((Ponderadores!$I$24*((Ponderadores!$J$25*Precios!BD20)+(Ponderadores!$J$26*Precios!BE20)+(Ponderadores!$J$27*Precios!BF20)+(Ponderadores!$J$28*Precios!BG20)+(Ponderadores!$J$29*Precios!BH20))+Ponderadores!$I$30*((Ponderadores!$J$31*Precios!BI20)+(Ponderadores!$J$32*Precios!BJ20)+(Ponderadores!$J$33*Precios!BK20)+(Ponderadores!$J$34*Precios!BL20)+(Ponderadores!$J$35*Precios!BM20))+Ponderadores!$I$36*Precios!BN20+Ponderadores!$I$37*((Ponderadores!$J$38*Precios!BO20)+(Ponderadores!$J$39*Precios!BP20))))</f>
        <v>23.6970464835292</v>
      </c>
      <c r="H21" s="48">
        <f>Ponderadores!$H$40*((Ponderadores!$I$41*Precios!BQ20)+(Ponderadores!$I$42*Precios!BR20)+(Ponderadores!$I$43*Precios!BS20))</f>
        <v>10.195442038607958</v>
      </c>
      <c r="I21" s="66">
        <f t="shared" si="3"/>
        <v>67.41563777303661</v>
      </c>
      <c r="J21" s="67">
        <f t="shared" si="1"/>
        <v>66.85576327246906</v>
      </c>
      <c r="L21" s="65">
        <v>37773</v>
      </c>
      <c r="M21" s="69">
        <v>0.69</v>
      </c>
      <c r="N21" s="74">
        <f t="shared" si="2"/>
        <v>74.19354838709677</v>
      </c>
    </row>
    <row r="22" spans="1:14" ht="13.5">
      <c r="A22" s="65">
        <v>37803</v>
      </c>
      <c r="B22" s="48">
        <f>Ponderadores!$H$4*Precios!AM21</f>
        <v>19.37592278292414</v>
      </c>
      <c r="C22" s="48">
        <f>Ponderadores!$H$5*Precios!AN21</f>
        <v>5.664880798252841</v>
      </c>
      <c r="D22" s="48">
        <f>Ponderadores!$H$6*((Ponderadores!$I$7*Precios!AO21)+(Ponderadores!$I$8*Precios!AP21)+(Ponderadores!$I$9*Precios!AQ21)+(Ponderadores!$I$10*Precios!AR21)+(Ponderadores!$I$11*Precios!AS21)+(Ponderadores!$I$12*Precios!AT21)+(Ponderadores!$I$13*Precios!AU21)+(Ponderadores!$I$14*Precios!AV21)+(Ponderadores!$I$15*Precios!AW21))</f>
        <v>2.6423871573352837</v>
      </c>
      <c r="E22" s="48">
        <f>Ponderadores!$H$16*Precios!AX21</f>
        <v>1.7333333333333334</v>
      </c>
      <c r="F22" s="48">
        <f>Ponderadores!$H$17*((Ponderadores!$I$18*Precios!AY21)+(Ponderadores!$I$19*Precios!AZ21)+(Ponderadores!$I$20*Precios!BA21)+(Ponderadores!$I$21*Precios!BB21)+(Ponderadores!$I$22*Precios!BC21))</f>
        <v>3.907896082388942</v>
      </c>
      <c r="G22" s="48">
        <f>Ponderadores!$H$23*((Ponderadores!$I$24*((Ponderadores!$J$25*Precios!BD21)+(Ponderadores!$J$26*Precios!BE21)+(Ponderadores!$J$27*Precios!BF21)+(Ponderadores!$J$28*Precios!BG21)+(Ponderadores!$J$29*Precios!BH21))+Ponderadores!$I$30*((Ponderadores!$J$31*Precios!BI21)+(Ponderadores!$J$32*Precios!BJ21)+(Ponderadores!$J$33*Precios!BK21)+(Ponderadores!$J$34*Precios!BL21)+(Ponderadores!$J$35*Precios!BM21))+Ponderadores!$I$36*Precios!BN21+Ponderadores!$I$37*((Ponderadores!$J$38*Precios!BO21)+(Ponderadores!$J$39*Precios!BP21))))</f>
        <v>23.760073876573216</v>
      </c>
      <c r="H22" s="48">
        <f>Ponderadores!$H$40*((Ponderadores!$I$41*Precios!BQ21)+(Ponderadores!$I$42*Precios!BR21)+(Ponderadores!$I$43*Precios!BS21))</f>
        <v>10.202569500083115</v>
      </c>
      <c r="I22" s="66">
        <f t="shared" si="3"/>
        <v>67.28706353089088</v>
      </c>
      <c r="J22" s="67">
        <f t="shared" si="1"/>
        <v>66.72825681581027</v>
      </c>
      <c r="L22" s="65">
        <v>37803</v>
      </c>
      <c r="M22" s="69">
        <v>0.72</v>
      </c>
      <c r="N22" s="74">
        <f t="shared" si="2"/>
        <v>77.41935483870968</v>
      </c>
    </row>
    <row r="23" spans="1:14" ht="13.5">
      <c r="A23" s="65">
        <v>37834</v>
      </c>
      <c r="B23" s="48">
        <f>Ponderadores!$H$4*Precios!AM22</f>
        <v>18.76269451286576</v>
      </c>
      <c r="C23" s="48">
        <f>Ponderadores!$H$5*Precios!AN22</f>
        <v>5.485593076531479</v>
      </c>
      <c r="D23" s="48">
        <f>Ponderadores!$H$6*((Ponderadores!$I$7*Precios!AO22)+(Ponderadores!$I$8*Precios!AP22)+(Ponderadores!$I$9*Precios!AQ22)+(Ponderadores!$I$10*Precios!AR22)+(Ponderadores!$I$11*Precios!AS22)+(Ponderadores!$I$12*Precios!AT22)+(Ponderadores!$I$13*Precios!AU22)+(Ponderadores!$I$14*Precios!AV22)+(Ponderadores!$I$15*Precios!AW22))</f>
        <v>2.6423871573352837</v>
      </c>
      <c r="E23" s="48">
        <f>Ponderadores!$H$16*Precios!AX22</f>
        <v>1.7333333333333334</v>
      </c>
      <c r="F23" s="48">
        <f>Ponderadores!$H$17*((Ponderadores!$I$18*Precios!AY22)+(Ponderadores!$I$19*Precios!AZ22)+(Ponderadores!$I$20*Precios!BA22)+(Ponderadores!$I$21*Precios!BB22)+(Ponderadores!$I$22*Precios!BC22))</f>
        <v>3.907896082388942</v>
      </c>
      <c r="G23" s="48">
        <f>Ponderadores!$H$23*((Ponderadores!$I$24*((Ponderadores!$J$25*Precios!BD22)+(Ponderadores!$J$26*Precios!BE22)+(Ponderadores!$J$27*Precios!BF22)+(Ponderadores!$J$28*Precios!BG22)+(Ponderadores!$J$29*Precios!BH22))+Ponderadores!$I$30*((Ponderadores!$J$31*Precios!BI22)+(Ponderadores!$J$32*Precios!BJ22)+(Ponderadores!$J$33*Precios!BK22)+(Ponderadores!$J$34*Precios!BL22)+(Ponderadores!$J$35*Precios!BM22))+Ponderadores!$I$36*Precios!BN22+Ponderadores!$I$37*((Ponderadores!$J$38*Precios!BO22)+(Ponderadores!$J$39*Precios!BP22))))</f>
        <v>23.94430779470187</v>
      </c>
      <c r="H23" s="48">
        <f>Ponderadores!$H$40*((Ponderadores!$I$41*Precios!BQ22)+(Ponderadores!$I$42*Precios!BR22)+(Ponderadores!$I$43*Precios!BS22))</f>
        <v>10.175299492821857</v>
      </c>
      <c r="I23" s="66">
        <f t="shared" si="3"/>
        <v>66.65151144997853</v>
      </c>
      <c r="J23" s="67">
        <f t="shared" si="1"/>
        <v>66.09798287830263</v>
      </c>
      <c r="L23" s="65">
        <v>37834</v>
      </c>
      <c r="M23" s="69">
        <v>0.751</v>
      </c>
      <c r="N23" s="74">
        <f t="shared" si="2"/>
        <v>80.752688172043</v>
      </c>
    </row>
    <row r="24" spans="1:14" ht="13.5">
      <c r="A24" s="65">
        <v>37865</v>
      </c>
      <c r="B24" s="48">
        <f>Ponderadores!$H$4*Precios!AM23</f>
        <v>19.48049221286261</v>
      </c>
      <c r="C24" s="48">
        <f>Ponderadores!$H$5*Precios!AN23</f>
        <v>6.0755714768889</v>
      </c>
      <c r="D24" s="48">
        <f>Ponderadores!$H$6*((Ponderadores!$I$7*Precios!AO23)+(Ponderadores!$I$8*Precios!AP23)+(Ponderadores!$I$9*Precios!AQ23)+(Ponderadores!$I$10*Precios!AR23)+(Ponderadores!$I$11*Precios!AS23)+(Ponderadores!$I$12*Precios!AT23)+(Ponderadores!$I$13*Precios!AU23)+(Ponderadores!$I$14*Precios!AV23)+(Ponderadores!$I$15*Precios!AW23))</f>
        <v>2.6423871573352837</v>
      </c>
      <c r="E24" s="48">
        <f>Ponderadores!$H$16*Precios!AX23</f>
        <v>1.7333333333333334</v>
      </c>
      <c r="F24" s="48">
        <f>Ponderadores!$H$17*((Ponderadores!$I$18*Precios!AY23)+(Ponderadores!$I$19*Precios!AZ23)+(Ponderadores!$I$20*Precios!BA23)+(Ponderadores!$I$21*Precios!BB23)+(Ponderadores!$I$22*Precios!BC23))</f>
        <v>3.907896082388942</v>
      </c>
      <c r="G24" s="48">
        <f>Ponderadores!$H$23*((Ponderadores!$I$24*((Ponderadores!$J$25*Precios!BD23)+(Ponderadores!$J$26*Precios!BE23)+(Ponderadores!$J$27*Precios!BF23)+(Ponderadores!$J$28*Precios!BG23)+(Ponderadores!$J$29*Precios!BH23))+Ponderadores!$I$30*((Ponderadores!$J$31*Precios!BI23)+(Ponderadores!$J$32*Precios!BJ23)+(Ponderadores!$J$33*Precios!BK23)+(Ponderadores!$J$34*Precios!BL23)+(Ponderadores!$J$35*Precios!BM23))+Ponderadores!$I$36*Precios!BN23+Ponderadores!$I$37*((Ponderadores!$J$38*Precios!BO23)+(Ponderadores!$J$39*Precios!BP23))))</f>
        <v>23.97670299322449</v>
      </c>
      <c r="H24" s="48">
        <f>Ponderadores!$H$40*((Ponderadores!$I$41*Precios!BQ23)+(Ponderadores!$I$42*Precios!BR23)+(Ponderadores!$I$43*Precios!BS23))</f>
        <v>10.224320458833908</v>
      </c>
      <c r="I24" s="66">
        <f t="shared" si="3"/>
        <v>68.04070371486748</v>
      </c>
      <c r="J24" s="67">
        <f t="shared" si="1"/>
        <v>67.47563815635604</v>
      </c>
      <c r="L24" s="65">
        <v>37865</v>
      </c>
      <c r="M24" s="69">
        <v>0.805</v>
      </c>
      <c r="N24" s="74">
        <f t="shared" si="2"/>
        <v>86.55913978494623</v>
      </c>
    </row>
    <row r="25" spans="1:14" ht="13.5">
      <c r="A25" s="65">
        <v>37895</v>
      </c>
      <c r="B25" s="48">
        <f>Ponderadores!$H$4*Precios!AM24</f>
        <v>19.206109373186802</v>
      </c>
      <c r="C25" s="48">
        <f>Ponderadores!$H$5*Precios!AN24</f>
        <v>5.989997019310184</v>
      </c>
      <c r="D25" s="48">
        <f>Ponderadores!$H$6*((Ponderadores!$I$7*Precios!AO24)+(Ponderadores!$I$8*Precios!AP24)+(Ponderadores!$I$9*Precios!AQ24)+(Ponderadores!$I$10*Precios!AR24)+(Ponderadores!$I$11*Precios!AS24)+(Ponderadores!$I$12*Precios!AT24)+(Ponderadores!$I$13*Precios!AU24)+(Ponderadores!$I$14*Precios!AV24)+(Ponderadores!$I$15*Precios!AW24))</f>
        <v>2.6423871573352837</v>
      </c>
      <c r="E25" s="48">
        <f>Ponderadores!$H$16*Precios!AX24</f>
        <v>1.7333333333333334</v>
      </c>
      <c r="F25" s="48">
        <f>Ponderadores!$H$17*((Ponderadores!$I$18*Precios!AY24)+(Ponderadores!$I$19*Precios!AZ24)+(Ponderadores!$I$20*Precios!BA24)+(Ponderadores!$I$21*Precios!BB24)+(Ponderadores!$I$22*Precios!BC24))</f>
        <v>3.907896082388942</v>
      </c>
      <c r="G25" s="48">
        <f>Ponderadores!$H$23*((Ponderadores!$I$24*((Ponderadores!$J$25*Precios!BD24)+(Ponderadores!$J$26*Precios!BE24)+(Ponderadores!$J$27*Precios!BF24)+(Ponderadores!$J$28*Precios!BG24)+(Ponderadores!$J$29*Precios!BH24))+Ponderadores!$I$30*((Ponderadores!$J$31*Precios!BI24)+(Ponderadores!$J$32*Precios!BJ24)+(Ponderadores!$J$33*Precios!BK24)+(Ponderadores!$J$34*Precios!BL24)+(Ponderadores!$J$35*Precios!BM24))+Ponderadores!$I$36*Precios!BN24+Ponderadores!$I$37*((Ponderadores!$J$38*Precios!BO24)+(Ponderadores!$J$39*Precios!BP24))))</f>
        <v>23.535070490916087</v>
      </c>
      <c r="H25" s="48">
        <f>Ponderadores!$H$40*((Ponderadores!$I$41*Precios!BQ24)+(Ponderadores!$I$42*Precios!BR24)+(Ponderadores!$I$43*Precios!BS24))</f>
        <v>10.214942630040383</v>
      </c>
      <c r="I25" s="66">
        <f t="shared" si="3"/>
        <v>67.22973608651102</v>
      </c>
      <c r="J25" s="67">
        <f t="shared" si="1"/>
        <v>66.6714054653361</v>
      </c>
      <c r="L25" s="65">
        <v>37895</v>
      </c>
      <c r="M25" s="69">
        <v>0.805</v>
      </c>
      <c r="N25" s="74">
        <f t="shared" si="2"/>
        <v>86.55913978494623</v>
      </c>
    </row>
    <row r="26" spans="1:14" ht="13.5">
      <c r="A26" s="65">
        <v>37926</v>
      </c>
      <c r="B26" s="48">
        <f>Ponderadores!$H$4*Precios!AM25</f>
        <v>18.78854189226725</v>
      </c>
      <c r="C26" s="48">
        <f>Ponderadores!$H$5*Precios!AN25</f>
        <v>5.859766168414327</v>
      </c>
      <c r="D26" s="48">
        <f>Ponderadores!$H$6*((Ponderadores!$I$7*Precios!AO25)+(Ponderadores!$I$8*Precios!AP25)+(Ponderadores!$I$9*Precios!AQ25)+(Ponderadores!$I$10*Precios!AR25)+(Ponderadores!$I$11*Precios!AS25)+(Ponderadores!$I$12*Precios!AT25)+(Ponderadores!$I$13*Precios!AU25)+(Ponderadores!$I$14*Precios!AV25)+(Ponderadores!$I$15*Precios!AW25))</f>
        <v>2.6423871573352837</v>
      </c>
      <c r="E26" s="48">
        <f>Ponderadores!$H$16*Precios!AX25</f>
        <v>1.7333333333333334</v>
      </c>
      <c r="F26" s="48">
        <f>Ponderadores!$H$17*((Ponderadores!$I$18*Precios!AY25)+(Ponderadores!$I$19*Precios!AZ25)+(Ponderadores!$I$20*Precios!BA25)+(Ponderadores!$I$21*Precios!BB25)+(Ponderadores!$I$22*Precios!BC25))</f>
        <v>3.806219541155955</v>
      </c>
      <c r="G26" s="48">
        <f>Ponderadores!$H$23*((Ponderadores!$I$24*((Ponderadores!$J$25*Precios!BD25)+(Ponderadores!$J$26*Precios!BE25)+(Ponderadores!$J$27*Precios!BF25)+(Ponderadores!$J$28*Precios!BG25)+(Ponderadores!$J$29*Precios!BH25))+Ponderadores!$I$30*((Ponderadores!$J$31*Precios!BI25)+(Ponderadores!$J$32*Precios!BJ25)+(Ponderadores!$J$33*Precios!BK25)+(Ponderadores!$J$34*Precios!BL25)+(Ponderadores!$J$35*Precios!BM25))+Ponderadores!$I$36*Precios!BN25+Ponderadores!$I$37*((Ponderadores!$J$38*Precios!BO25)+(Ponderadores!$J$39*Precios!BP25))))</f>
        <v>23.40617394638591</v>
      </c>
      <c r="H26" s="48">
        <f>Ponderadores!$H$40*((Ponderadores!$I$41*Precios!BQ25)+(Ponderadores!$I$42*Precios!BR25)+(Ponderadores!$I$43*Precios!BS25))</f>
        <v>10.156383981941696</v>
      </c>
      <c r="I26" s="66">
        <f t="shared" si="3"/>
        <v>66.39280602083376</v>
      </c>
      <c r="J26" s="67">
        <f t="shared" si="1"/>
        <v>65.84142595027305</v>
      </c>
      <c r="L26" s="65">
        <v>37926</v>
      </c>
      <c r="M26" s="69">
        <v>0.805</v>
      </c>
      <c r="N26" s="74">
        <f t="shared" si="2"/>
        <v>86.55913978494623</v>
      </c>
    </row>
    <row r="27" spans="1:14" ht="13.5">
      <c r="A27" s="65">
        <v>37956</v>
      </c>
      <c r="B27" s="48">
        <f>Ponderadores!$H$4*Precios!AM26</f>
        <v>18.561701640267444</v>
      </c>
      <c r="C27" s="48">
        <f>Ponderadores!$H$5*Precios!AN26</f>
        <v>5.789019282257606</v>
      </c>
      <c r="D27" s="48">
        <f>Ponderadores!$H$6*((Ponderadores!$I$7*Precios!AO26)+(Ponderadores!$I$8*Precios!AP26)+(Ponderadores!$I$9*Precios!AQ26)+(Ponderadores!$I$10*Precios!AR26)+(Ponderadores!$I$11*Precios!AS26)+(Ponderadores!$I$12*Precios!AT26)+(Ponderadores!$I$13*Precios!AU26)+(Ponderadores!$I$14*Precios!AV26)+(Ponderadores!$I$15*Precios!AW26))</f>
        <v>2.490928936375734</v>
      </c>
      <c r="E27" s="48">
        <f>Ponderadores!$H$16*Precios!AX26</f>
        <v>1.7333333333333334</v>
      </c>
      <c r="F27" s="48">
        <f>Ponderadores!$H$17*((Ponderadores!$I$18*Precios!AY26)+(Ponderadores!$I$19*Precios!AZ26)+(Ponderadores!$I$20*Precios!BA26)+(Ponderadores!$I$21*Precios!BB26)+(Ponderadores!$I$22*Precios!BC26))</f>
        <v>3.806219541155955</v>
      </c>
      <c r="G27" s="48">
        <f>Ponderadores!$H$23*((Ponderadores!$I$24*((Ponderadores!$J$25*Precios!BD26)+(Ponderadores!$J$26*Precios!BE26)+(Ponderadores!$J$27*Precios!BF26)+(Ponderadores!$J$28*Precios!BG26)+(Ponderadores!$J$29*Precios!BH26))+Ponderadores!$I$30*((Ponderadores!$J$31*Precios!BI26)+(Ponderadores!$J$32*Precios!BJ26)+(Ponderadores!$J$33*Precios!BK26)+(Ponderadores!$J$34*Precios!BL26)+(Ponderadores!$J$35*Precios!BM26))+Ponderadores!$I$36*Precios!BN26+Ponderadores!$I$37*((Ponderadores!$J$38*Precios!BO26)+(Ponderadores!$J$39*Precios!BP26))))</f>
        <v>23.463471576425924</v>
      </c>
      <c r="H27" s="48">
        <f>Ponderadores!$H$40*((Ponderadores!$I$41*Precios!BQ26)+(Ponderadores!$I$42*Precios!BR26)+(Ponderadores!$I$43*Precios!BS26))</f>
        <v>10.164372788361993</v>
      </c>
      <c r="I27" s="66">
        <f t="shared" si="3"/>
        <v>66.00904709817799</v>
      </c>
      <c r="J27" s="67">
        <f t="shared" si="1"/>
        <v>65.46085407504808</v>
      </c>
      <c r="L27" s="65">
        <v>37956</v>
      </c>
      <c r="M27" s="69">
        <v>0.805</v>
      </c>
      <c r="N27" s="74">
        <f t="shared" si="2"/>
        <v>86.55913978494623</v>
      </c>
    </row>
    <row r="28" spans="1:14" ht="13.5">
      <c r="A28" s="65">
        <v>37987</v>
      </c>
      <c r="B28" s="48">
        <f>Ponderadores!$H$4*Precios!AM27</f>
        <v>19.736661651140658</v>
      </c>
      <c r="C28" s="48">
        <f>Ponderadores!$H$5*Precios!AN27</f>
        <v>6.150041782569825</v>
      </c>
      <c r="D28" s="48">
        <f>Ponderadores!$H$6*((Ponderadores!$I$7*Precios!AO27)+(Ponderadores!$I$8*Precios!AP27)+(Ponderadores!$I$9*Precios!AQ27)+(Ponderadores!$I$10*Precios!AR27)+(Ponderadores!$I$11*Precios!AS27)+(Ponderadores!$I$12*Precios!AT27)+(Ponderadores!$I$13*Precios!AU27)+(Ponderadores!$I$14*Precios!AV27)+(Ponderadores!$I$15*Precios!AW27))</f>
        <v>2.801401565387287</v>
      </c>
      <c r="E28" s="48">
        <f>Ponderadores!$H$16*Precios!AX27</f>
        <v>1.7333333333333334</v>
      </c>
      <c r="F28" s="48">
        <f>Ponderadores!$H$17*((Ponderadores!$I$18*Precios!AY27)+(Ponderadores!$I$19*Precios!AZ27)+(Ponderadores!$I$20*Precios!BA27)+(Ponderadores!$I$21*Precios!BB27)+(Ponderadores!$I$22*Precios!BC27))</f>
        <v>3.7986946749299566</v>
      </c>
      <c r="G28" s="48">
        <f>Ponderadores!$H$23*((Ponderadores!$I$24*((Ponderadores!$J$25*Precios!BD27)+(Ponderadores!$J$26*Precios!BE27)+(Ponderadores!$J$27*Precios!BF27)+(Ponderadores!$J$28*Precios!BG27)+(Ponderadores!$J$29*Precios!BH27))+Ponderadores!$I$30*((Ponderadores!$J$31*Precios!BI27)+(Ponderadores!$J$32*Precios!BJ27)+(Ponderadores!$J$33*Precios!BK27)+(Ponderadores!$J$34*Precios!BL27)+(Ponderadores!$J$35*Precios!BM27))+Ponderadores!$I$36*Precios!BN27+Ponderadores!$I$37*((Ponderadores!$J$38*Precios!BO27)+(Ponderadores!$J$39*Precios!BP27))))</f>
        <v>24.338324963851566</v>
      </c>
      <c r="H28" s="48">
        <f>Ponderadores!$H$40*((Ponderadores!$I$41*Precios!BQ27)+(Ponderadores!$I$42*Precios!BR27)+(Ponderadores!$I$43*Precios!BS27))</f>
        <v>14.880079235247104</v>
      </c>
      <c r="I28" s="66">
        <f t="shared" si="3"/>
        <v>73.43853720645974</v>
      </c>
      <c r="J28" s="67">
        <f t="shared" si="1"/>
        <v>72.82864363133254</v>
      </c>
      <c r="L28" s="65">
        <v>37987</v>
      </c>
      <c r="M28" s="69">
        <v>0.8075</v>
      </c>
      <c r="N28" s="74">
        <f t="shared" si="2"/>
        <v>86.82795698924731</v>
      </c>
    </row>
    <row r="29" spans="1:14" ht="13.5">
      <c r="A29" s="65">
        <v>38018</v>
      </c>
      <c r="B29" s="48">
        <f>Ponderadores!$H$4*Precios!AM28</f>
        <v>19.669821155166872</v>
      </c>
      <c r="C29" s="48">
        <f>Ponderadores!$H$5*Precios!AN28</f>
        <v>6.129213952095124</v>
      </c>
      <c r="D29" s="48">
        <f>Ponderadores!$H$6*((Ponderadores!$I$7*Precios!AO28)+(Ponderadores!$I$8*Precios!AP28)+(Ponderadores!$I$9*Precios!AQ28)+(Ponderadores!$I$10*Precios!AR28)+(Ponderadores!$I$11*Precios!AS28)+(Ponderadores!$I$12*Precios!AT28)+(Ponderadores!$I$13*Precios!AU28)+(Ponderadores!$I$14*Precios!AV28)+(Ponderadores!$I$15*Precios!AW28))</f>
        <v>2.801401565387287</v>
      </c>
      <c r="E29" s="48">
        <f>Ponderadores!$H$16*Precios!AX28</f>
        <v>1.7333333333333334</v>
      </c>
      <c r="F29" s="48">
        <f>Ponderadores!$H$17*((Ponderadores!$I$18*Precios!AY28)+(Ponderadores!$I$19*Precios!AZ28)+(Ponderadores!$I$20*Precios!BA28)+(Ponderadores!$I$21*Precios!BB28)+(Ponderadores!$I$22*Precios!BC28))</f>
        <v>4.54612404064475</v>
      </c>
      <c r="G29" s="48">
        <f>Ponderadores!$H$23*((Ponderadores!$I$24*((Ponderadores!$J$25*Precios!BD28)+(Ponderadores!$J$26*Precios!BE28)+(Ponderadores!$J$27*Precios!BF28)+(Ponderadores!$J$28*Precios!BG28)+(Ponderadores!$J$29*Precios!BH28))+Ponderadores!$I$30*((Ponderadores!$J$31*Precios!BI28)+(Ponderadores!$J$32*Precios!BJ28)+(Ponderadores!$J$33*Precios!BK28)+(Ponderadores!$J$34*Precios!BL28)+(Ponderadores!$J$35*Precios!BM28))+Ponderadores!$I$36*Precios!BN28+Ponderadores!$I$37*((Ponderadores!$J$38*Precios!BO28)+(Ponderadores!$J$39*Precios!BP28))))</f>
        <v>27.294724843579136</v>
      </c>
      <c r="H29" s="48">
        <f>Ponderadores!$H$40*((Ponderadores!$I$41*Precios!BQ28)+(Ponderadores!$I$42*Precios!BR28)+(Ponderadores!$I$43*Precios!BS28))</f>
        <v>14.881173258307864</v>
      </c>
      <c r="I29" s="66">
        <f t="shared" si="3"/>
        <v>77.05579214851437</v>
      </c>
      <c r="J29" s="67">
        <f t="shared" si="1"/>
        <v>76.41585793487944</v>
      </c>
      <c r="L29" s="65">
        <v>38018</v>
      </c>
      <c r="M29" s="69">
        <v>0.861</v>
      </c>
      <c r="N29" s="74">
        <f t="shared" si="2"/>
        <v>92.5806451612903</v>
      </c>
    </row>
    <row r="30" spans="1:14" ht="13.5">
      <c r="A30" s="65">
        <v>38047</v>
      </c>
      <c r="B30" s="48">
        <f>Ponderadores!$H$4*Precios!AM29</f>
        <v>19.573043036657257</v>
      </c>
      <c r="C30" s="48">
        <f>Ponderadores!$H$5*Precios!AN29</f>
        <v>6.597722481007227</v>
      </c>
      <c r="D30" s="48">
        <f>Ponderadores!$H$6*((Ponderadores!$I$7*Precios!AO29)+(Ponderadores!$I$8*Precios!AP29)+(Ponderadores!$I$9*Precios!AQ29)+(Ponderadores!$I$10*Precios!AR29)+(Ponderadores!$I$11*Precios!AS29)+(Ponderadores!$I$12*Precios!AT29)+(Ponderadores!$I$13*Precios!AU29)+(Ponderadores!$I$14*Precios!AV29)+(Ponderadores!$I$15*Precios!AW29))</f>
        <v>2.801401565387287</v>
      </c>
      <c r="E30" s="48">
        <f>Ponderadores!$H$16*Precios!AX29</f>
        <v>1.7333333333333334</v>
      </c>
      <c r="F30" s="48">
        <f>Ponderadores!$H$17*((Ponderadores!$I$18*Precios!AY29)+(Ponderadores!$I$19*Precios!AZ29)+(Ponderadores!$I$20*Precios!BA29)+(Ponderadores!$I$21*Precios!BB29)+(Ponderadores!$I$22*Precios!BC29))</f>
        <v>4.550735151755861</v>
      </c>
      <c r="G30" s="48">
        <f>Ponderadores!$H$23*((Ponderadores!$I$24*((Ponderadores!$J$25*Precios!BD29)+(Ponderadores!$J$26*Precios!BE29)+(Ponderadores!$J$27*Precios!BF29)+(Ponderadores!$J$28*Precios!BG29)+(Ponderadores!$J$29*Precios!BH29))+Ponderadores!$I$30*((Ponderadores!$J$31*Precios!BI29)+(Ponderadores!$J$32*Precios!BJ29)+(Ponderadores!$J$33*Precios!BK29)+(Ponderadores!$J$34*Precios!BL29)+(Ponderadores!$J$35*Precios!BM29))+Ponderadores!$I$36*Precios!BN29+Ponderadores!$I$37*((Ponderadores!$J$38*Precios!BO29)+(Ponderadores!$J$39*Precios!BP29))))</f>
        <v>27.505854116818192</v>
      </c>
      <c r="H30" s="48">
        <f>Ponderadores!$H$40*((Ponderadores!$I$41*Precios!BQ29)+(Ponderadores!$I$42*Precios!BR29)+(Ponderadores!$I$43*Precios!BS29))</f>
        <v>14.924422795470482</v>
      </c>
      <c r="I30" s="66">
        <f t="shared" si="3"/>
        <v>77.68651248042964</v>
      </c>
      <c r="J30" s="67">
        <f t="shared" si="1"/>
        <v>77.04134025017876</v>
      </c>
      <c r="L30" s="65">
        <v>38047</v>
      </c>
      <c r="M30" s="69">
        <v>0.885</v>
      </c>
      <c r="N30" s="74">
        <f t="shared" si="2"/>
        <v>95.16129032258064</v>
      </c>
    </row>
    <row r="31" spans="1:14" ht="13.5">
      <c r="A31" s="65">
        <v>38078</v>
      </c>
      <c r="B31" s="48">
        <f>Ponderadores!$H$4*Precios!AM30</f>
        <v>19.58360236933601</v>
      </c>
      <c r="C31" s="48">
        <f>Ponderadores!$H$5*Precios!AN30</f>
        <v>6.601281843057807</v>
      </c>
      <c r="D31" s="48">
        <f>Ponderadores!$H$6*((Ponderadores!$I$7*Precios!AO30)+(Ponderadores!$I$8*Precios!AP30)+(Ponderadores!$I$9*Precios!AQ30)+(Ponderadores!$I$10*Precios!AR30)+(Ponderadores!$I$11*Precios!AS30)+(Ponderadores!$I$12*Precios!AT30)+(Ponderadores!$I$13*Precios!AU30)+(Ponderadores!$I$14*Precios!AV30)+(Ponderadores!$I$15*Precios!AW30))</f>
        <v>2.801401565387287</v>
      </c>
      <c r="E31" s="48">
        <f>Ponderadores!$H$16*Precios!AX30</f>
        <v>1.7333333333333334</v>
      </c>
      <c r="F31" s="48">
        <f>Ponderadores!$H$17*((Ponderadores!$I$18*Precios!AY30)+(Ponderadores!$I$19*Precios!AZ30)+(Ponderadores!$I$20*Precios!BA30)+(Ponderadores!$I$21*Precios!BB30)+(Ponderadores!$I$22*Precios!BC30))</f>
        <v>4.555346262866972</v>
      </c>
      <c r="G31" s="48">
        <f>Ponderadores!$H$23*((Ponderadores!$I$24*((Ponderadores!$J$25*Precios!BD30)+(Ponderadores!$J$26*Precios!BE30)+(Ponderadores!$J$27*Precios!BF30)+(Ponderadores!$J$28*Precios!BG30)+(Ponderadores!$J$29*Precios!BH30))+Ponderadores!$I$30*((Ponderadores!$J$31*Precios!BI30)+(Ponderadores!$J$32*Precios!BJ30)+(Ponderadores!$J$33*Precios!BK30)+(Ponderadores!$J$34*Precios!BL30)+(Ponderadores!$J$35*Precios!BM30))+Ponderadores!$I$36*Precios!BN30+Ponderadores!$I$37*((Ponderadores!$J$38*Precios!BO30)+(Ponderadores!$J$39*Precios!BP30))))</f>
        <v>27.619674579953806</v>
      </c>
      <c r="H31" s="48">
        <f>Ponderadores!$H$40*((Ponderadores!$I$41*Precios!BQ30)+(Ponderadores!$I$42*Precios!BR30)+(Ponderadores!$I$43*Precios!BS30))</f>
        <v>15.014042736174739</v>
      </c>
      <c r="I31" s="66">
        <f t="shared" si="3"/>
        <v>77.90868269010996</v>
      </c>
      <c r="J31" s="67">
        <f t="shared" si="1"/>
        <v>77.26166537703713</v>
      </c>
      <c r="L31" s="65">
        <v>38078</v>
      </c>
      <c r="M31" s="69">
        <v>0.85</v>
      </c>
      <c r="N31" s="74">
        <f t="shared" si="2"/>
        <v>91.39784946236558</v>
      </c>
    </row>
    <row r="32" spans="1:14" ht="13.5">
      <c r="A32" s="65">
        <v>38108</v>
      </c>
      <c r="B32" s="48">
        <f>Ponderadores!$H$4*Precios!AM31</f>
        <v>19.519760681222227</v>
      </c>
      <c r="C32" s="48">
        <f>Ponderadores!$H$5*Precios!AN31</f>
        <v>6.579761952660341</v>
      </c>
      <c r="D32" s="48">
        <f>Ponderadores!$H$6*((Ponderadores!$I$7*Precios!AO31)+(Ponderadores!$I$8*Precios!AP31)+(Ponderadores!$I$9*Precios!AQ31)+(Ponderadores!$I$10*Precios!AR31)+(Ponderadores!$I$11*Precios!AS31)+(Ponderadores!$I$12*Precios!AT31)+(Ponderadores!$I$13*Precios!AU31)+(Ponderadores!$I$14*Precios!AV31)+(Ponderadores!$I$15*Precios!AW31))</f>
        <v>2.801401565387287</v>
      </c>
      <c r="E32" s="48">
        <f>Ponderadores!$H$16*Precios!AX31</f>
        <v>1.7333333333333334</v>
      </c>
      <c r="F32" s="48">
        <f>Ponderadores!$H$17*((Ponderadores!$I$18*Precios!AY31)+(Ponderadores!$I$19*Precios!AZ31)+(Ponderadores!$I$20*Precios!BA31)+(Ponderadores!$I$21*Precios!BB31)+(Ponderadores!$I$22*Precios!BC31))</f>
        <v>4.559957373978082</v>
      </c>
      <c r="G32" s="48">
        <f>Ponderadores!$H$23*((Ponderadores!$I$24*((Ponderadores!$J$25*Precios!BD31)+(Ponderadores!$J$26*Precios!BE31)+(Ponderadores!$J$27*Precios!BF31)+(Ponderadores!$J$28*Precios!BG31)+(Ponderadores!$J$29*Precios!BH31))+Ponderadores!$I$30*((Ponderadores!$J$31*Precios!BI31)+(Ponderadores!$J$32*Precios!BJ31)+(Ponderadores!$J$33*Precios!BK31)+(Ponderadores!$J$34*Precios!BL31)+(Ponderadores!$J$35*Precios!BM31))+Ponderadores!$I$36*Precios!BN31+Ponderadores!$I$37*((Ponderadores!$J$38*Precios!BO31)+(Ponderadores!$J$39*Precios!BP31))))</f>
        <v>27.648530581800525</v>
      </c>
      <c r="H32" s="48">
        <f>Ponderadores!$H$40*((Ponderadores!$I$41*Precios!BQ31)+(Ponderadores!$I$42*Precios!BR31)+(Ponderadores!$I$43*Precios!BS31))</f>
        <v>15.09044450761357</v>
      </c>
      <c r="I32" s="66">
        <f t="shared" si="3"/>
        <v>77.93318999599536</v>
      </c>
      <c r="J32" s="67">
        <f t="shared" si="1"/>
        <v>77.28596915424438</v>
      </c>
      <c r="L32" s="65">
        <v>38108</v>
      </c>
      <c r="M32" s="69">
        <v>0.825</v>
      </c>
      <c r="N32" s="74">
        <f t="shared" si="2"/>
        <v>88.70967741935483</v>
      </c>
    </row>
    <row r="33" spans="1:14" ht="13.5">
      <c r="A33" s="65">
        <v>38139</v>
      </c>
      <c r="B33" s="48">
        <f>Ponderadores!$H$4*Precios!AM32</f>
        <v>19.534860724800463</v>
      </c>
      <c r="C33" s="48">
        <f>Ponderadores!$H$5*Precios!AN32</f>
        <v>6.584851907083562</v>
      </c>
      <c r="D33" s="48">
        <f>Ponderadores!$H$6*((Ponderadores!$I$7*Precios!AO32)+(Ponderadores!$I$8*Precios!AP32)+(Ponderadores!$I$9*Precios!AQ32)+(Ponderadores!$I$10*Precios!AR32)+(Ponderadores!$I$11*Precios!AS32)+(Ponderadores!$I$12*Precios!AT32)+(Ponderadores!$I$13*Precios!AU32)+(Ponderadores!$I$14*Precios!AV32)+(Ponderadores!$I$15*Precios!AW32))</f>
        <v>2.77226466801898</v>
      </c>
      <c r="E33" s="48">
        <f>Ponderadores!$H$16*Precios!AX32</f>
        <v>1.7333333333333334</v>
      </c>
      <c r="F33" s="48">
        <f>Ponderadores!$H$17*((Ponderadores!$I$18*Precios!AY32)+(Ponderadores!$I$19*Precios!AZ32)+(Ponderadores!$I$20*Precios!BA32)+(Ponderadores!$I$21*Precios!BB32)+(Ponderadores!$I$22*Precios!BC32))</f>
        <v>4.564568485089194</v>
      </c>
      <c r="G33" s="48">
        <f>Ponderadores!$H$23*((Ponderadores!$I$24*((Ponderadores!$J$25*Precios!BD32)+(Ponderadores!$J$26*Precios!BE32)+(Ponderadores!$J$27*Precios!BF32)+(Ponderadores!$J$28*Precios!BG32)+(Ponderadores!$J$29*Precios!BH32))+Ponderadores!$I$30*((Ponderadores!$J$31*Precios!BI32)+(Ponderadores!$J$32*Precios!BJ32)+(Ponderadores!$J$33*Precios!BK32)+(Ponderadores!$J$34*Precios!BL32)+(Ponderadores!$J$35*Precios!BM32))+Ponderadores!$I$36*Precios!BN32+Ponderadores!$I$37*((Ponderadores!$J$38*Precios!BO32)+(Ponderadores!$J$39*Precios!BP32))))</f>
        <v>27.65094152362878</v>
      </c>
      <c r="H33" s="48">
        <f>Ponderadores!$H$40*((Ponderadores!$I$41*Precios!BQ32)+(Ponderadores!$I$42*Precios!BR32)+(Ponderadores!$I$43*Precios!BS32))</f>
        <v>15.114927042696754</v>
      </c>
      <c r="I33" s="66">
        <f t="shared" si="3"/>
        <v>77.95574768465107</v>
      </c>
      <c r="J33" s="67">
        <f t="shared" si="1"/>
        <v>77.30833950543527</v>
      </c>
      <c r="L33" s="65">
        <v>38139</v>
      </c>
      <c r="M33" s="69">
        <v>0.815</v>
      </c>
      <c r="N33" s="74">
        <f t="shared" si="2"/>
        <v>87.63440860215053</v>
      </c>
    </row>
    <row r="34" spans="1:14" ht="13.5">
      <c r="A34" s="65">
        <v>38169</v>
      </c>
      <c r="B34" s="48">
        <f>Ponderadores!$H$4*Precios!AM33</f>
        <v>19.72057853693357</v>
      </c>
      <c r="C34" s="48">
        <f>Ponderadores!$H$5*Precios!AN33</f>
        <v>7.22717388809292</v>
      </c>
      <c r="D34" s="48">
        <f>Ponderadores!$H$6*((Ponderadores!$I$7*Precios!AO33)+(Ponderadores!$I$8*Precios!AP33)+(Ponderadores!$I$9*Precios!AQ33)+(Ponderadores!$I$10*Precios!AR33)+(Ponderadores!$I$11*Precios!AS33)+(Ponderadores!$I$12*Precios!AT33)+(Ponderadores!$I$13*Precios!AU33)+(Ponderadores!$I$14*Precios!AV33)+(Ponderadores!$I$15*Precios!AW33))</f>
        <v>2.3546431147484768</v>
      </c>
      <c r="E34" s="48">
        <f>Ponderadores!$H$16*Precios!AX33</f>
        <v>1.7333333333333334</v>
      </c>
      <c r="F34" s="48">
        <f>Ponderadores!$H$17*((Ponderadores!$I$18*Precios!AY33)+(Ponderadores!$I$19*Precios!AZ33)+(Ponderadores!$I$20*Precios!BA33)+(Ponderadores!$I$21*Precios!BB33)+(Ponderadores!$I$22*Precios!BC33))</f>
        <v>4.936396272573615</v>
      </c>
      <c r="G34" s="48">
        <f>Ponderadores!$H$23*((Ponderadores!$I$24*((Ponderadores!$J$25*Precios!BD33)+(Ponderadores!$J$26*Precios!BE33)+(Ponderadores!$J$27*Precios!BF33)+(Ponderadores!$J$28*Precios!BG33)+(Ponderadores!$J$29*Precios!BH33))+Ponderadores!$I$30*((Ponderadores!$J$31*Precios!BI33)+(Ponderadores!$J$32*Precios!BJ33)+(Ponderadores!$J$33*Precios!BK33)+(Ponderadores!$J$34*Precios!BL33)+(Ponderadores!$J$35*Precios!BM33))+Ponderadores!$I$36*Precios!BN33+Ponderadores!$I$37*((Ponderadores!$J$38*Precios!BO33)+(Ponderadores!$J$39*Precios!BP33))))</f>
        <v>28.482916086487798</v>
      </c>
      <c r="H34" s="48">
        <f>Ponderadores!$H$40*((Ponderadores!$I$41*Precios!BQ33)+(Ponderadores!$I$42*Precios!BR33)+(Ponderadores!$I$43*Precios!BS33))</f>
        <v>15.19033202515069</v>
      </c>
      <c r="I34" s="66">
        <f t="shared" si="3"/>
        <v>79.64537325732041</v>
      </c>
      <c r="J34" s="67">
        <f t="shared" si="1"/>
        <v>78.98393304777912</v>
      </c>
      <c r="L34" s="65">
        <v>38169</v>
      </c>
      <c r="M34" s="69">
        <v>0.873</v>
      </c>
      <c r="N34" s="74">
        <f t="shared" si="2"/>
        <v>93.87096774193547</v>
      </c>
    </row>
    <row r="35" spans="1:14" ht="13.5">
      <c r="A35" s="65">
        <v>38200</v>
      </c>
      <c r="B35" s="48">
        <f>Ponderadores!$H$4*Precios!AM34</f>
        <v>24.135947686097257</v>
      </c>
      <c r="C35" s="48">
        <f>Ponderadores!$H$5*Precios!AN34</f>
        <v>7.923750545107593</v>
      </c>
      <c r="D35" s="48">
        <f>Ponderadores!$H$6*((Ponderadores!$I$7*Precios!AO34)+(Ponderadores!$I$8*Precios!AP34)+(Ponderadores!$I$9*Precios!AQ34)+(Ponderadores!$I$10*Precios!AR34)+(Ponderadores!$I$11*Precios!AS34)+(Ponderadores!$I$12*Precios!AT34)+(Ponderadores!$I$13*Precios!AU34)+(Ponderadores!$I$14*Precios!AV34)+(Ponderadores!$I$15*Precios!AW34))</f>
        <v>2.3546431147484768</v>
      </c>
      <c r="E35" s="48">
        <f>Ponderadores!$H$16*Precios!AX34</f>
        <v>2</v>
      </c>
      <c r="F35" s="48">
        <f>Ponderadores!$H$17*((Ponderadores!$I$18*Precios!AY34)+(Ponderadores!$I$19*Precios!AZ34)+(Ponderadores!$I$20*Precios!BA34)+(Ponderadores!$I$21*Precios!BB34)+(Ponderadores!$I$22*Precios!BC34))</f>
        <v>5.036888888888889</v>
      </c>
      <c r="G35" s="48">
        <f>Ponderadores!$H$23*((Ponderadores!$I$24*((Ponderadores!$J$25*Precios!BD34)+(Ponderadores!$J$26*Precios!BE34)+(Ponderadores!$J$27*Precios!BF34)+(Ponderadores!$J$28*Precios!BG34)+(Ponderadores!$J$29*Precios!BH34))+Ponderadores!$I$30*((Ponderadores!$J$31*Precios!BI34)+(Ponderadores!$J$32*Precios!BJ34)+(Ponderadores!$J$33*Precios!BK34)+(Ponderadores!$J$34*Precios!BL34)+(Ponderadores!$J$35*Precios!BM34))+Ponderadores!$I$36*Precios!BN34+Ponderadores!$I$37*((Ponderadores!$J$38*Precios!BO34)+(Ponderadores!$J$39*Precios!BP34))))</f>
        <v>28.604257752187237</v>
      </c>
      <c r="H35" s="48">
        <f>Ponderadores!$H$40*((Ponderadores!$I$41*Precios!BQ34)+(Ponderadores!$I$42*Precios!BR34)+(Ponderadores!$I$43*Precios!BS34))</f>
        <v>15.279403360624428</v>
      </c>
      <c r="I35" s="66">
        <f t="shared" si="3"/>
        <v>85.33489134765388</v>
      </c>
      <c r="J35" s="67">
        <f t="shared" si="1"/>
        <v>84.62620073442999</v>
      </c>
      <c r="L35" s="65">
        <v>38200</v>
      </c>
      <c r="M35" s="69">
        <v>0.925</v>
      </c>
      <c r="N35" s="74">
        <f t="shared" si="2"/>
        <v>99.46236559139784</v>
      </c>
    </row>
    <row r="36" spans="1:14" ht="13.5">
      <c r="A36" s="65">
        <v>38231</v>
      </c>
      <c r="B36" s="48">
        <f>Ponderadores!$H$4*Precios!AM35</f>
        <v>24.942782873599572</v>
      </c>
      <c r="C36" s="48">
        <f>Ponderadores!$H$5*Precios!AN35</f>
        <v>8.18863182675149</v>
      </c>
      <c r="D36" s="48">
        <f>Ponderadores!$H$6*((Ponderadores!$I$7*Precios!AO35)+(Ponderadores!$I$8*Precios!AP35)+(Ponderadores!$I$9*Precios!AQ35)+(Ponderadores!$I$10*Precios!AR35)+(Ponderadores!$I$11*Precios!AS35)+(Ponderadores!$I$12*Precios!AT35)+(Ponderadores!$I$13*Precios!AU35)+(Ponderadores!$I$14*Precios!AV35)+(Ponderadores!$I$15*Precios!AW35))</f>
        <v>2.3626431147484768</v>
      </c>
      <c r="E36" s="48">
        <f>Ponderadores!$H$16*Precios!AX35</f>
        <v>2</v>
      </c>
      <c r="F36" s="48">
        <f>Ponderadores!$H$17*((Ponderadores!$I$18*Precios!AY35)+(Ponderadores!$I$19*Precios!AZ35)+(Ponderadores!$I$20*Precios!BA35)+(Ponderadores!$I$21*Precios!BB35)+(Ponderadores!$I$22*Precios!BC35))</f>
        <v>5.041499999999999</v>
      </c>
      <c r="G36" s="48">
        <f>Ponderadores!$H$23*((Ponderadores!$I$24*((Ponderadores!$J$25*Precios!BD35)+(Ponderadores!$J$26*Precios!BE35)+(Ponderadores!$J$27*Precios!BF35)+(Ponderadores!$J$28*Precios!BG35)+(Ponderadores!$J$29*Precios!BH35))+Ponderadores!$I$30*((Ponderadores!$J$31*Precios!BI35)+(Ponderadores!$J$32*Precios!BJ35)+(Ponderadores!$J$33*Precios!BK35)+(Ponderadores!$J$34*Precios!BL35)+(Ponderadores!$J$35*Precios!BM35))+Ponderadores!$I$36*Precios!BN35+Ponderadores!$I$37*((Ponderadores!$J$38*Precios!BO35)+(Ponderadores!$J$39*Precios!BP35))))</f>
        <v>28.540340215022184</v>
      </c>
      <c r="H36" s="48">
        <f>Ponderadores!$H$40*((Ponderadores!$I$41*Precios!BQ35)+(Ponderadores!$I$42*Precios!BR35)+(Ponderadores!$I$43*Precios!BS35))</f>
        <v>15.300470387512382</v>
      </c>
      <c r="I36" s="66">
        <f t="shared" si="3"/>
        <v>86.3763684176341</v>
      </c>
      <c r="J36" s="67">
        <f t="shared" si="1"/>
        <v>85.65902852846074</v>
      </c>
      <c r="L36" s="65">
        <v>38231</v>
      </c>
      <c r="M36" s="69">
        <v>0.935</v>
      </c>
      <c r="N36" s="74">
        <f t="shared" si="2"/>
        <v>100.53763440860214</v>
      </c>
    </row>
    <row r="37" spans="1:14" ht="13.5">
      <c r="A37" s="65">
        <v>38261</v>
      </c>
      <c r="B37" s="48">
        <f>Ponderadores!$H$4*Precios!AM36</f>
        <v>25.654384446470534</v>
      </c>
      <c r="C37" s="48">
        <f>Ponderadores!$H$5*Precios!AN36</f>
        <v>8.422248232631574</v>
      </c>
      <c r="D37" s="48">
        <f>Ponderadores!$H$6*((Ponderadores!$I$7*Precios!AO36)+(Ponderadores!$I$8*Precios!AP36)+(Ponderadores!$I$9*Precios!AQ36)+(Ponderadores!$I$10*Precios!AR36)+(Ponderadores!$I$11*Precios!AS36)+(Ponderadores!$I$12*Precios!AT36)+(Ponderadores!$I$13*Precios!AU36)+(Ponderadores!$I$14*Precios!AV36)+(Ponderadores!$I$15*Precios!AW36))</f>
        <v>2.430671992066811</v>
      </c>
      <c r="E37" s="48">
        <f>Ponderadores!$H$16*Precios!AX36</f>
        <v>2</v>
      </c>
      <c r="F37" s="48">
        <f>Ponderadores!$H$17*((Ponderadores!$I$18*Precios!AY36)+(Ponderadores!$I$19*Precios!AZ36)+(Ponderadores!$I$20*Precios!BA36)+(Ponderadores!$I$21*Precios!BB36)+(Ponderadores!$I$22*Precios!BC36))</f>
        <v>5.046111111111111</v>
      </c>
      <c r="G37" s="48">
        <f>Ponderadores!$H$23*((Ponderadores!$I$24*((Ponderadores!$J$25*Precios!BD36)+(Ponderadores!$J$26*Precios!BE36)+(Ponderadores!$J$27*Precios!BF36)+(Ponderadores!$J$28*Precios!BG36)+(Ponderadores!$J$29*Precios!BH36))+Ponderadores!$I$30*((Ponderadores!$J$31*Precios!BI36)+(Ponderadores!$J$32*Precios!BJ36)+(Ponderadores!$J$33*Precios!BK36)+(Ponderadores!$J$34*Precios!BL36)+(Ponderadores!$J$35*Precios!BM36))+Ponderadores!$I$36*Precios!BN36+Ponderadores!$I$37*((Ponderadores!$J$38*Precios!BO36)+(Ponderadores!$J$39*Precios!BP36))))</f>
        <v>28.438293169777495</v>
      </c>
      <c r="H37" s="48">
        <f>Ponderadores!$H$40*((Ponderadores!$I$41*Precios!BQ36)+(Ponderadores!$I$42*Precios!BR36)+(Ponderadores!$I$43*Precios!BS36))</f>
        <v>15.275558424814253</v>
      </c>
      <c r="I37" s="66">
        <f t="shared" si="3"/>
        <v>87.26726737687177</v>
      </c>
      <c r="J37" s="67">
        <f t="shared" si="1"/>
        <v>86.54252873532677</v>
      </c>
      <c r="L37" s="65">
        <v>38261</v>
      </c>
      <c r="M37" s="69">
        <v>0.929</v>
      </c>
      <c r="N37" s="74">
        <f t="shared" si="2"/>
        <v>99.89247311827957</v>
      </c>
    </row>
    <row r="38" spans="1:14" ht="13.5">
      <c r="A38" s="65">
        <v>38292</v>
      </c>
      <c r="B38" s="48">
        <f>Ponderadores!$H$4*Precios!AM37</f>
        <v>26.15505173534892</v>
      </c>
      <c r="C38" s="48">
        <f>Ponderadores!$H$5*Precios!AN37</f>
        <v>9.099249390129481</v>
      </c>
      <c r="D38" s="48">
        <f>Ponderadores!$H$6*((Ponderadores!$I$7*Precios!AO37)+(Ponderadores!$I$8*Precios!AP37)+(Ponderadores!$I$9*Precios!AQ37)+(Ponderadores!$I$10*Precios!AR37)+(Ponderadores!$I$11*Precios!AS37)+(Ponderadores!$I$12*Precios!AT37)+(Ponderadores!$I$13*Precios!AU37)+(Ponderadores!$I$14*Precios!AV37)+(Ponderadores!$I$15*Precios!AW37))</f>
        <v>2.430671992066811</v>
      </c>
      <c r="E38" s="48">
        <f>Ponderadores!$H$16*Precios!AX37</f>
        <v>2</v>
      </c>
      <c r="F38" s="48">
        <f>Ponderadores!$H$17*((Ponderadores!$I$18*Precios!AY37)+(Ponderadores!$I$19*Precios!AZ37)+(Ponderadores!$I$20*Precios!BA37)+(Ponderadores!$I$21*Precios!BB37)+(Ponderadores!$I$22*Precios!BC37))</f>
        <v>5.050722222222222</v>
      </c>
      <c r="G38" s="48">
        <f>Ponderadores!$H$23*((Ponderadores!$I$24*((Ponderadores!$J$25*Precios!BD37)+(Ponderadores!$J$26*Precios!BE37)+(Ponderadores!$J$27*Precios!BF37)+(Ponderadores!$J$28*Precios!BG37)+(Ponderadores!$J$29*Precios!BH37))+Ponderadores!$I$30*((Ponderadores!$J$31*Precios!BI37)+(Ponderadores!$J$32*Precios!BJ37)+(Ponderadores!$J$33*Precios!BK37)+(Ponderadores!$J$34*Precios!BL37)+(Ponderadores!$J$35*Precios!BM37))+Ponderadores!$I$36*Precios!BN37+Ponderadores!$I$37*((Ponderadores!$J$38*Precios!BO37)+(Ponderadores!$J$39*Precios!BP37))))</f>
        <v>28.337127626533416</v>
      </c>
      <c r="H38" s="48">
        <f>Ponderadores!$H$40*((Ponderadores!$I$41*Precios!BQ37)+(Ponderadores!$I$42*Precios!BR37)+(Ponderadores!$I$43*Precios!BS37))</f>
        <v>15.255824342517945</v>
      </c>
      <c r="I38" s="66">
        <f t="shared" si="3"/>
        <v>88.32864730881879</v>
      </c>
      <c r="J38" s="67">
        <f t="shared" si="1"/>
        <v>87.59509410170797</v>
      </c>
      <c r="L38" s="65">
        <v>38292</v>
      </c>
      <c r="M38" s="69">
        <v>0.941</v>
      </c>
      <c r="N38" s="74">
        <f t="shared" si="2"/>
        <v>101.18279569892472</v>
      </c>
    </row>
    <row r="39" spans="1:14" ht="13.5">
      <c r="A39" s="65">
        <v>38322</v>
      </c>
      <c r="B39" s="48">
        <f>Ponderadores!$H$4*Precios!AM38</f>
        <v>26.237767911161928</v>
      </c>
      <c r="C39" s="48">
        <f>Ponderadores!$H$5*Precios!AN38</f>
        <v>9.128026053235951</v>
      </c>
      <c r="D39" s="48">
        <f>Ponderadores!$H$6*((Ponderadores!$I$7*Precios!AO38)+(Ponderadores!$I$8*Precios!AP38)+(Ponderadores!$I$9*Precios!AQ38)+(Ponderadores!$I$10*Precios!AR38)+(Ponderadores!$I$11*Precios!AS38)+(Ponderadores!$I$12*Precios!AT38)+(Ponderadores!$I$13*Precios!AU38)+(Ponderadores!$I$14*Precios!AV38)+(Ponderadores!$I$15*Precios!AW38))</f>
        <v>2.430671992066811</v>
      </c>
      <c r="E39" s="48">
        <f>Ponderadores!$H$16*Precios!AX38</f>
        <v>2</v>
      </c>
      <c r="F39" s="48">
        <f>Ponderadores!$H$17*((Ponderadores!$I$18*Precios!AY38)+(Ponderadores!$I$19*Precios!AZ38)+(Ponderadores!$I$20*Precios!BA38)+(Ponderadores!$I$21*Precios!BB38)+(Ponderadores!$I$22*Precios!BC38))</f>
        <v>5.0553333333333335</v>
      </c>
      <c r="G39" s="48">
        <f>Ponderadores!$H$23*((Ponderadores!$I$24*((Ponderadores!$J$25*Precios!BD38)+(Ponderadores!$J$26*Precios!BE38)+(Ponderadores!$J$27*Precios!BF38)+(Ponderadores!$J$28*Precios!BG38)+(Ponderadores!$J$29*Precios!BH38))+Ponderadores!$I$30*((Ponderadores!$J$31*Precios!BI38)+(Ponderadores!$J$32*Precios!BJ38)+(Ponderadores!$J$33*Precios!BK38)+(Ponderadores!$J$34*Precios!BL38)+(Ponderadores!$J$35*Precios!BM38))+Ponderadores!$I$36*Precios!BN38+Ponderadores!$I$37*((Ponderadores!$J$38*Precios!BO38)+(Ponderadores!$J$39*Precios!BP38))))</f>
        <v>28.35937236337552</v>
      </c>
      <c r="H39" s="48">
        <f>Ponderadores!$H$40*((Ponderadores!$I$41*Precios!BQ38)+(Ponderadores!$I$42*Precios!BR38)+(Ponderadores!$I$43*Precios!BS38))</f>
        <v>15.262638581234029</v>
      </c>
      <c r="I39" s="66">
        <f t="shared" si="3"/>
        <v>88.47381023440758</v>
      </c>
      <c r="J39" s="67">
        <f t="shared" si="1"/>
        <v>87.73905147583794</v>
      </c>
      <c r="L39" s="65">
        <v>38322</v>
      </c>
      <c r="M39" s="69">
        <v>0.975</v>
      </c>
      <c r="N39" s="74">
        <f t="shared" si="2"/>
        <v>104.83870967741935</v>
      </c>
    </row>
    <row r="40" spans="1:14" ht="13.5">
      <c r="A40" s="65">
        <v>38353</v>
      </c>
      <c r="B40" s="48">
        <f>Ponderadores!$H$4*Precios!AM39</f>
        <v>29.995298726738497</v>
      </c>
      <c r="C40" s="48">
        <f>Ponderadores!$H$5*Precios!AN39</f>
        <v>9.49851126346719</v>
      </c>
      <c r="D40" s="48">
        <f>Ponderadores!$H$6*((Ponderadores!$I$7*Precios!AO39)+(Ponderadores!$I$8*Precios!AP39)+(Ponderadores!$I$9*Precios!AQ39)+(Ponderadores!$I$10*Precios!AR39)+(Ponderadores!$I$11*Precios!AS39)+(Ponderadores!$I$12*Precios!AT39)+(Ponderadores!$I$13*Precios!AU39)+(Ponderadores!$I$14*Precios!AV39)+(Ponderadores!$I$15*Precios!AW39))</f>
        <v>2.430671992066811</v>
      </c>
      <c r="E40" s="48">
        <f>Ponderadores!$H$16*Precios!AX39</f>
        <v>2</v>
      </c>
      <c r="F40" s="48">
        <f>Ponderadores!$H$17*((Ponderadores!$I$18*Precios!AY39)+(Ponderadores!$I$19*Precios!AZ39)+(Ponderadores!$I$20*Precios!BA39)+(Ponderadores!$I$21*Precios!BB39)+(Ponderadores!$I$22*Precios!BC39))</f>
        <v>5</v>
      </c>
      <c r="G40" s="48">
        <f>Ponderadores!$H$23*((Ponderadores!$I$24*((Ponderadores!$J$25*Precios!BD39)+(Ponderadores!$J$26*Precios!BE39)+(Ponderadores!$J$27*Precios!BF39)+(Ponderadores!$J$28*Precios!BG39)+(Ponderadores!$J$29*Precios!BH39))+Ponderadores!$I$30*((Ponderadores!$J$31*Precios!BI39)+(Ponderadores!$J$32*Precios!BJ39)+(Ponderadores!$J$33*Precios!BK39)+(Ponderadores!$J$34*Precios!BL39)+(Ponderadores!$J$35*Precios!BM39))+Ponderadores!$I$36*Precios!BN39+Ponderadores!$I$37*((Ponderadores!$J$38*Precios!BO39)+(Ponderadores!$J$39*Precios!BP39))))</f>
        <v>28.386790193979415</v>
      </c>
      <c r="H40" s="48">
        <f>Ponderadores!$H$40*((Ponderadores!$I$41*Precios!BQ39)+(Ponderadores!$I$42*Precios!BR39)+(Ponderadores!$I$43*Precios!BS39))</f>
        <v>15.291727220132955</v>
      </c>
      <c r="I40" s="66">
        <f t="shared" si="3"/>
        <v>92.60299939638487</v>
      </c>
      <c r="J40" s="67">
        <f t="shared" si="1"/>
        <v>91.83394847955377</v>
      </c>
      <c r="L40" s="65">
        <v>38353</v>
      </c>
      <c r="M40" s="69">
        <v>0.97</v>
      </c>
      <c r="N40" s="74">
        <f t="shared" si="2"/>
        <v>104.3010752688172</v>
      </c>
    </row>
    <row r="41" spans="1:14" ht="13.5">
      <c r="A41" s="65">
        <v>38384</v>
      </c>
      <c r="B41" s="48">
        <f>Ponderadores!$H$4*Precios!AM40</f>
        <v>30.713655327342746</v>
      </c>
      <c r="C41" s="48">
        <f>Ponderadores!$H$5*Precios!AN40</f>
        <v>9.725990853658537</v>
      </c>
      <c r="D41" s="48">
        <f>Ponderadores!$H$6*((Ponderadores!$I$7*Precios!AO40)+(Ponderadores!$I$8*Precios!AP40)+(Ponderadores!$I$9*Precios!AQ40)+(Ponderadores!$I$10*Precios!AR40)+(Ponderadores!$I$11*Precios!AS40)+(Ponderadores!$I$12*Precios!AT40)+(Ponderadores!$I$13*Precios!AU40)+(Ponderadores!$I$14*Precios!AV40)+(Ponderadores!$I$15*Precios!AW40))</f>
        <v>2.3</v>
      </c>
      <c r="E41" s="48">
        <f>Ponderadores!$H$16*Precios!AX40</f>
        <v>2</v>
      </c>
      <c r="F41" s="48">
        <f>Ponderadores!$H$17*((Ponderadores!$I$18*Precios!AY40)+(Ponderadores!$I$19*Precios!AZ40)+(Ponderadores!$I$20*Precios!BA40)+(Ponderadores!$I$21*Precios!BB40)+(Ponderadores!$I$22*Precios!BC40))</f>
        <v>5</v>
      </c>
      <c r="G41" s="48">
        <f>Ponderadores!$H$23*((Ponderadores!$I$24*((Ponderadores!$J$25*Precios!BD40)+(Ponderadores!$J$26*Precios!BE40)+(Ponderadores!$J$27*Precios!BF40)+(Ponderadores!$J$28*Precios!BG40)+(Ponderadores!$J$29*Precios!BH40))+Ponderadores!$I$30*((Ponderadores!$J$31*Precios!BI40)+(Ponderadores!$J$32*Precios!BJ40)+(Ponderadores!$J$33*Precios!BK40)+(Ponderadores!$J$34*Precios!BL40)+(Ponderadores!$J$35*Precios!BM40))+Ponderadores!$I$36*Precios!BN40+Ponderadores!$I$37*((Ponderadores!$J$38*Precios!BO40)+(Ponderadores!$J$39*Precios!BP40))))</f>
        <v>27.655331519177114</v>
      </c>
      <c r="H41" s="48">
        <f>Ponderadores!$H$40*((Ponderadores!$I$41*Precios!BQ40)+(Ponderadores!$I$42*Precios!BR40)+(Ponderadores!$I$43*Precios!BS40))</f>
        <v>15.291640684269185</v>
      </c>
      <c r="I41" s="66">
        <f t="shared" si="3"/>
        <v>92.68661838444757</v>
      </c>
      <c r="J41" s="67">
        <f t="shared" si="1"/>
        <v>91.91687302726515</v>
      </c>
      <c r="L41" s="65">
        <v>38384</v>
      </c>
      <c r="M41" s="69">
        <v>0.955</v>
      </c>
      <c r="N41" s="74">
        <f t="shared" si="2"/>
        <v>102.68817204301075</v>
      </c>
    </row>
    <row r="42" spans="1:14" s="116" customFormat="1" ht="13.5">
      <c r="A42" s="113">
        <v>38412</v>
      </c>
      <c r="B42" s="115">
        <f>Ponderadores!$H$4*Precios!AM41</f>
        <v>29.999999999999993</v>
      </c>
      <c r="C42" s="115">
        <f>Ponderadores!$H$5*Precios!AN41</f>
        <v>9.5</v>
      </c>
      <c r="D42" s="115">
        <f>Ponderadores!$H$6*((Ponderadores!$I$7*Precios!AO41)+(Ponderadores!$I$8*Precios!AP41)+(Ponderadores!$I$9*Precios!AQ41)+(Ponderadores!$I$10*Precios!AR41)+(Ponderadores!$I$11*Precios!AS41)+(Ponderadores!$I$12*Precios!AT41)+(Ponderadores!$I$13*Precios!AU41)+(Ponderadores!$I$14*Precios!AV41)+(Ponderadores!$I$15*Precios!AW41))</f>
        <v>2.3</v>
      </c>
      <c r="E42" s="115">
        <f>Ponderadores!$H$16*Precios!AX41</f>
        <v>2</v>
      </c>
      <c r="F42" s="115">
        <f>Ponderadores!$H$17*((Ponderadores!$I$18*Precios!AY41)+(Ponderadores!$I$19*Precios!AZ41)+(Ponderadores!$I$20*Precios!BA41)+(Ponderadores!$I$21*Precios!BB41)+(Ponderadores!$I$22*Precios!BC41))</f>
        <v>5</v>
      </c>
      <c r="G42" s="115">
        <f>Ponderadores!$H$23*((Ponderadores!$I$24*((Ponderadores!$J$25*Precios!BD41)+(Ponderadores!$J$26*Precios!BE41)+(Ponderadores!$J$27*Precios!BF41)+(Ponderadores!$J$28*Precios!BG41)+(Ponderadores!$J$29*Precios!BH41))+Ponderadores!$I$30*((Ponderadores!$J$31*Precios!BI41)+(Ponderadores!$J$32*Precios!BJ41)+(Ponderadores!$J$33*Precios!BK41)+(Ponderadores!$J$34*Precios!BL41)+(Ponderadores!$J$35*Precios!BM41))+Ponderadores!$I$36*Precios!BN41+Ponderadores!$I$37*((Ponderadores!$J$38*Precios!BO41)+(Ponderadores!$J$39*Precios!BP41))))</f>
        <v>28</v>
      </c>
      <c r="H42" s="115">
        <f>Ponderadores!$H$40*((Ponderadores!$I$41*Precios!BQ41)+(Ponderadores!$I$42*Precios!BR41)+(Ponderadores!$I$43*Precios!BS41))</f>
        <v>15.324110763600673</v>
      </c>
      <c r="I42" s="114">
        <f t="shared" si="3"/>
        <v>92.12411076360065</v>
      </c>
      <c r="J42" s="67">
        <f t="shared" si="1"/>
        <v>91.35903692898614</v>
      </c>
      <c r="L42" s="113">
        <v>38412</v>
      </c>
      <c r="M42" s="117">
        <v>0.98</v>
      </c>
      <c r="N42" s="74">
        <f t="shared" si="2"/>
        <v>105.3763440860215</v>
      </c>
    </row>
    <row r="43" spans="1:14" ht="13.5">
      <c r="A43" s="65">
        <v>38443</v>
      </c>
      <c r="B43" s="48">
        <f>Ponderadores!$H$4*Precios!AM42</f>
        <v>30.37009123363744</v>
      </c>
      <c r="C43" s="48">
        <f>Ponderadores!$H$5*Precios!AN42</f>
        <v>9.301137487359702</v>
      </c>
      <c r="D43" s="48">
        <f>Ponderadores!$H$6*((Ponderadores!$I$7*Precios!AO42)+(Ponderadores!$I$8*Precios!AP42)+(Ponderadores!$I$9*Precios!AQ42)+(Ponderadores!$I$10*Precios!AR42)+(Ponderadores!$I$11*Precios!AS42)+(Ponderadores!$I$12*Precios!AT42)+(Ponderadores!$I$13*Precios!AU42)+(Ponderadores!$I$14*Precios!AV42)+(Ponderadores!$I$15*Precios!AW42))</f>
        <v>2.3</v>
      </c>
      <c r="E43" s="48">
        <f>Ponderadores!$H$16*Precios!AX42</f>
        <v>2</v>
      </c>
      <c r="F43" s="48">
        <f>Ponderadores!$H$17*((Ponderadores!$I$18*Precios!AY42)+(Ponderadores!$I$19*Precios!AZ42)+(Ponderadores!$I$20*Precios!BA42)+(Ponderadores!$I$21*Precios!BB42)+(Ponderadores!$I$22*Precios!BC42))</f>
        <v>5</v>
      </c>
      <c r="G43" s="48">
        <f>Ponderadores!$H$23*((Ponderadores!$I$24*((Ponderadores!$J$25*Precios!BD42)+(Ponderadores!$J$26*Precios!BE42)+(Ponderadores!$J$27*Precios!BF42)+(Ponderadores!$J$28*Precios!BG42)+(Ponderadores!$J$29*Precios!BH42))+Ponderadores!$I$30*((Ponderadores!$J$31*Precios!BI42)+(Ponderadores!$J$32*Precios!BJ42)+(Ponderadores!$J$33*Precios!BK42)+(Ponderadores!$J$34*Precios!BL42)+(Ponderadores!$J$35*Precios!BM42))+Ponderadores!$I$36*Precios!BN42+Ponderadores!$I$37*((Ponderadores!$J$38*Precios!BO42)+(Ponderadores!$J$39*Precios!BP42))))</f>
        <v>28.00748822045222</v>
      </c>
      <c r="H43" s="48">
        <f>Ponderadores!$H$40*((Ponderadores!$I$41*Precios!BQ42)+(Ponderadores!$I$42*Precios!BR42)+(Ponderadores!$I$43*Precios!BS42))</f>
        <v>15.402955095940452</v>
      </c>
      <c r="I43" s="66">
        <f t="shared" si="3"/>
        <v>92.38167203738982</v>
      </c>
      <c r="J43" s="67">
        <f t="shared" si="1"/>
        <v>91.61445920366039</v>
      </c>
      <c r="L43" s="65">
        <v>38443</v>
      </c>
      <c r="M43" s="69">
        <v>0.945</v>
      </c>
      <c r="N43" s="74">
        <f t="shared" si="2"/>
        <v>101.61290322580645</v>
      </c>
    </row>
    <row r="44" spans="1:14" ht="13.5">
      <c r="A44" s="65">
        <v>38473</v>
      </c>
      <c r="B44" s="48">
        <f>Ponderadores!$H$4*Precios!AM43</f>
        <v>31.27445774273926</v>
      </c>
      <c r="C44" s="48">
        <f>Ponderadores!$H$5*Precios!AN43</f>
        <v>9.578108576297456</v>
      </c>
      <c r="D44" s="48">
        <f>Ponderadores!$H$6*((Ponderadores!$I$7*Precios!AO43)+(Ponderadores!$I$8*Precios!AP43)+(Ponderadores!$I$9*Precios!AQ43)+(Ponderadores!$I$10*Precios!AR43)+(Ponderadores!$I$11*Precios!AS43)+(Ponderadores!$I$12*Precios!AT43)+(Ponderadores!$I$13*Precios!AU43)+(Ponderadores!$I$14*Precios!AV43)+(Ponderadores!$I$15*Precios!AW43))</f>
        <v>2.3</v>
      </c>
      <c r="E44" s="48">
        <f>Ponderadores!$H$16*Precios!AX43</f>
        <v>2</v>
      </c>
      <c r="F44" s="48">
        <f>Ponderadores!$H$17*((Ponderadores!$I$18*Precios!AY43)+(Ponderadores!$I$19*Precios!AZ43)+(Ponderadores!$I$20*Precios!BA43)+(Ponderadores!$I$21*Precios!BB43)+(Ponderadores!$I$22*Precios!BC43))</f>
        <v>5</v>
      </c>
      <c r="G44" s="48">
        <f>Ponderadores!$H$23*((Ponderadores!$I$24*((Ponderadores!$J$25*Precios!BD43)+(Ponderadores!$J$26*Precios!BE43)+(Ponderadores!$J$27*Precios!BF43)+(Ponderadores!$J$28*Precios!BG43)+(Ponderadores!$J$29*Precios!BH43))+Ponderadores!$I$30*((Ponderadores!$J$31*Precios!BI43)+(Ponderadores!$J$32*Precios!BJ43)+(Ponderadores!$J$33*Precios!BK43)+(Ponderadores!$J$34*Precios!BL43)+(Ponderadores!$J$35*Precios!BM43))+Ponderadores!$I$36*Precios!BN43+Ponderadores!$I$37*((Ponderadores!$J$38*Precios!BO43)+(Ponderadores!$J$39*Precios!BP43))))</f>
        <v>27.89377446237281</v>
      </c>
      <c r="H44" s="48">
        <f>Ponderadores!$H$40*((Ponderadores!$I$41*Precios!BQ43)+(Ponderadores!$I$42*Precios!BR43)+(Ponderadores!$I$43*Precios!BS43))</f>
        <v>15.752826304624984</v>
      </c>
      <c r="I44" s="66">
        <f t="shared" si="3"/>
        <v>93.79916708603452</v>
      </c>
      <c r="J44" s="67">
        <f t="shared" si="1"/>
        <v>93.02018221604418</v>
      </c>
      <c r="L44" s="65">
        <v>38473</v>
      </c>
      <c r="M44" s="69">
        <v>0.92</v>
      </c>
      <c r="N44" s="74">
        <f t="shared" si="2"/>
        <v>98.9247311827957</v>
      </c>
    </row>
    <row r="45" spans="1:14" ht="13.5">
      <c r="A45" s="65">
        <v>38504</v>
      </c>
      <c r="B45" s="48">
        <f>Ponderadores!$H$4*Precios!AM44</f>
        <v>31.57888224376159</v>
      </c>
      <c r="C45" s="48">
        <f>Ponderadores!$H$5*Precios!AN44</f>
        <v>9.671341557283483</v>
      </c>
      <c r="D45" s="48">
        <f>Ponderadores!$H$6*((Ponderadores!$I$7*Precios!AO44)+(Ponderadores!$I$8*Precios!AP44)+(Ponderadores!$I$9*Precios!AQ44)+(Ponderadores!$I$10*Precios!AR44)+(Ponderadores!$I$11*Precios!AS44)+(Ponderadores!$I$12*Precios!AT44)+(Ponderadores!$I$13*Precios!AU44)+(Ponderadores!$I$14*Precios!AV44)+(Ponderadores!$I$15*Precios!AW44))</f>
        <v>2.3</v>
      </c>
      <c r="E45" s="48">
        <f>Ponderadores!$H$16*Precios!AX44</f>
        <v>2</v>
      </c>
      <c r="F45" s="48">
        <f>Ponderadores!$H$17*((Ponderadores!$I$18*Precios!AY44)+(Ponderadores!$I$19*Precios!AZ44)+(Ponderadores!$I$20*Precios!BA44)+(Ponderadores!$I$21*Precios!BB44)+(Ponderadores!$I$22*Precios!BC44))</f>
        <v>4.963096296296296</v>
      </c>
      <c r="G45" s="48">
        <f>Ponderadores!$H$23*((Ponderadores!$I$24*((Ponderadores!$J$25*Precios!BD44)+(Ponderadores!$J$26*Precios!BE44)+(Ponderadores!$J$27*Precios!BF44)+(Ponderadores!$J$28*Precios!BG44)+(Ponderadores!$J$29*Precios!BH44))+Ponderadores!$I$30*((Ponderadores!$J$31*Precios!BI44)+(Ponderadores!$J$32*Precios!BJ44)+(Ponderadores!$J$33*Precios!BK44)+(Ponderadores!$J$34*Precios!BL44)+(Ponderadores!$J$35*Precios!BM44))+Ponderadores!$I$36*Precios!BN44+Ponderadores!$I$37*((Ponderadores!$J$38*Precios!BO44)+(Ponderadores!$J$39*Precios!BP44))))</f>
        <v>27.72856723553378</v>
      </c>
      <c r="H45" s="48">
        <f>Ponderadores!$H$40*((Ponderadores!$I$41*Precios!BQ44)+(Ponderadores!$I$42*Precios!BR44)+(Ponderadores!$I$43*Precios!BS44))</f>
        <v>15.773658390351159</v>
      </c>
      <c r="I45" s="66">
        <f t="shared" si="3"/>
        <v>94.0155457232263</v>
      </c>
      <c r="J45" s="67">
        <f t="shared" si="1"/>
        <v>93.23476386836073</v>
      </c>
      <c r="L45" s="65">
        <v>38504</v>
      </c>
      <c r="M45" s="69">
        <v>0.88</v>
      </c>
      <c r="N45" s="74">
        <f t="shared" si="2"/>
        <v>94.6236559139785</v>
      </c>
    </row>
    <row r="46" spans="1:14" s="73" customFormat="1" ht="13.5">
      <c r="A46" s="65">
        <v>38534</v>
      </c>
      <c r="B46" s="48">
        <f>Ponderadores!$H$4*Precios!AM45</f>
        <v>31.11684616947775</v>
      </c>
      <c r="C46" s="48">
        <f>Ponderadores!$H$5*Precios!AN45</f>
        <v>9.529838490401872</v>
      </c>
      <c r="D46" s="48">
        <f>Ponderadores!$H$6*((Ponderadores!$I$7*Precios!AO45)+(Ponderadores!$I$8*Precios!AP45)+(Ponderadores!$I$9*Precios!AQ45)+(Ponderadores!$I$10*Precios!AR45)+(Ponderadores!$I$11*Precios!AS45)+(Ponderadores!$I$12*Precios!AT45)+(Ponderadores!$I$13*Precios!AU45)+(Ponderadores!$I$14*Precios!AV45)+(Ponderadores!$I$15*Precios!AW45))</f>
        <v>2.2622226990278524</v>
      </c>
      <c r="E46" s="48">
        <f>Ponderadores!$H$16*Precios!AX45</f>
        <v>2</v>
      </c>
      <c r="F46" s="48">
        <f>Ponderadores!$H$17*((Ponderadores!$I$18*Precios!AY45)+(Ponderadores!$I$19*Precios!AZ45)+(Ponderadores!$I$20*Precios!BA45)+(Ponderadores!$I$21*Precios!BB45)+(Ponderadores!$I$22*Precios!BC45))</f>
        <v>4.963096296296296</v>
      </c>
      <c r="G46" s="48">
        <f>Ponderadores!$H$23*((Ponderadores!$I$24*((Ponderadores!$J$25*Precios!BD45)+(Ponderadores!$J$26*Precios!BE45)+(Ponderadores!$J$27*Precios!BF45)+(Ponderadores!$J$28*Precios!BG45)+(Ponderadores!$J$29*Precios!BH45))+Ponderadores!$I$30*((Ponderadores!$J$31*Precios!BI45)+(Ponderadores!$J$32*Precios!BJ45)+(Ponderadores!$J$33*Precios!BK45)+(Ponderadores!$J$34*Precios!BL45)+(Ponderadores!$J$35*Precios!BM45))+Ponderadores!$I$36*Precios!BN45+Ponderadores!$I$37*((Ponderadores!$J$38*Precios!BO45)+(Ponderadores!$J$39*Precios!BP45))))</f>
        <v>27.849773760618422</v>
      </c>
      <c r="H46" s="48">
        <f>Ponderadores!$H$40*((Ponderadores!$I$41*Precios!BQ45)+(Ponderadores!$I$42*Precios!BR45)+(Ponderadores!$I$43*Precios!BS45))</f>
        <v>15.873252522170642</v>
      </c>
      <c r="I46" s="66">
        <f t="shared" si="3"/>
        <v>93.59502993799283</v>
      </c>
      <c r="J46" s="67">
        <f>+(I46*100)/$I$47</f>
        <v>92.8177403895567</v>
      </c>
      <c r="L46" s="89">
        <v>38534</v>
      </c>
      <c r="M46" s="69">
        <v>0.91</v>
      </c>
      <c r="N46" s="74">
        <f t="shared" si="2"/>
        <v>97.84946236559139</v>
      </c>
    </row>
    <row r="47" spans="1:14" ht="13.5">
      <c r="A47" s="109">
        <v>38565</v>
      </c>
      <c r="B47" s="110">
        <f>Ponderadores!$H$4*Precios!AM46</f>
        <v>38.333550230895575</v>
      </c>
      <c r="C47" s="110">
        <f>Ponderadores!$H$5*Precios!AN46</f>
        <v>9.633989730734134</v>
      </c>
      <c r="D47" s="110">
        <f>Ponderadores!$H$6*((Ponderadores!$I$7*Precios!AO46)+(Ponderadores!$I$8*Precios!AP46)+(Ponderadores!$I$9*Precios!AQ46)+(Ponderadores!$I$10*Precios!AR46)+(Ponderadores!$I$11*Precios!AS46)+(Ponderadores!$I$12*Precios!AT46)+(Ponderadores!$I$13*Precios!AU46)+(Ponderadores!$I$14*Precios!AV46)+(Ponderadores!$I$15*Precios!AW46))</f>
        <v>2.1613394623166204</v>
      </c>
      <c r="E47" s="110">
        <f>Ponderadores!$H$16*Precios!AX46</f>
        <v>2</v>
      </c>
      <c r="F47" s="110">
        <f>Ponderadores!$H$17*((Ponderadores!$I$18*Precios!AY46)+(Ponderadores!$I$19*Precios!AZ46)+(Ponderadores!$I$20*Precios!BA46)+(Ponderadores!$I$21*Precios!BB46)+(Ponderadores!$I$22*Precios!BC46))</f>
        <v>4.963096296296296</v>
      </c>
      <c r="G47" s="110">
        <f>Ponderadores!$H$23*((Ponderadores!$I$24*((Ponderadores!$J$25*Precios!BD46)+(Ponderadores!$J$26*Precios!BE46)+(Ponderadores!$J$27*Precios!BF46)+(Ponderadores!$J$28*Precios!BG46)+(Ponderadores!$J$29*Precios!BH46))+Ponderadores!$I$30*((Ponderadores!$J$31*Precios!BI46)+(Ponderadores!$J$32*Precios!BJ46)+(Ponderadores!$J$33*Precios!BK46)+(Ponderadores!$J$34*Precios!BL46)+(Ponderadores!$J$35*Precios!BM46))+Ponderadores!$I$36*Precios!BN46+Ponderadores!$I$37*((Ponderadores!$J$38*Precios!BO46)+(Ponderadores!$J$39*Precios!BP46))))</f>
        <v>27.855503523622428</v>
      </c>
      <c r="H47" s="110">
        <f>Ponderadores!$H$40*((Ponderadores!$I$41*Precios!BQ46)+(Ponderadores!$I$42*Precios!BR46)+(Ponderadores!$I$43*Precios!BS46))</f>
        <v>15.889957161259481</v>
      </c>
      <c r="I47" s="107">
        <f t="shared" si="3"/>
        <v>100.83743640512455</v>
      </c>
      <c r="J47" s="107">
        <f>+(I47*100)/$I$47</f>
        <v>100</v>
      </c>
      <c r="K47" s="111"/>
      <c r="L47" s="109">
        <v>38565</v>
      </c>
      <c r="M47" s="112">
        <v>0.93</v>
      </c>
      <c r="N47" s="108">
        <f t="shared" si="2"/>
        <v>100</v>
      </c>
    </row>
    <row r="48" spans="1:14" ht="13.5">
      <c r="A48" s="65">
        <v>38596</v>
      </c>
      <c r="B48" s="48">
        <f>Ponderadores!$H$4*Precios!AM47</f>
        <v>38.73942364514895</v>
      </c>
      <c r="C48" s="48">
        <f>Ponderadores!$H$5*Precios!AN47</f>
        <v>9.73599385718062</v>
      </c>
      <c r="D48" s="48">
        <f>Ponderadores!$H$6*((Ponderadores!$I$7*Precios!AO47)+(Ponderadores!$I$8*Precios!AP47)+(Ponderadores!$I$9*Precios!AQ47)+(Ponderadores!$I$10*Precios!AR47)+(Ponderadores!$I$11*Precios!AS47)+(Ponderadores!$I$12*Precios!AT47)+(Ponderadores!$I$13*Precios!AU47)+(Ponderadores!$I$14*Precios!AV47)+(Ponderadores!$I$15*Precios!AW47))</f>
        <v>2.1613394623166204</v>
      </c>
      <c r="E48" s="48">
        <f>Ponderadores!$H$16*Precios!AX47</f>
        <v>2.2666666666666666</v>
      </c>
      <c r="F48" s="48">
        <f>Ponderadores!$H$17*((Ponderadores!$I$18*Precios!AY47)+(Ponderadores!$I$19*Precios!AZ47)+(Ponderadores!$I$20*Precios!BA47)+(Ponderadores!$I$21*Precios!BB47)+(Ponderadores!$I$22*Precios!BC47))</f>
        <v>4.963096296296296</v>
      </c>
      <c r="G48" s="48">
        <f>Ponderadores!$H$23*((Ponderadores!$I$24*((Ponderadores!$J$25*Precios!BD47)+(Ponderadores!$J$26*Precios!BE47)+(Ponderadores!$J$27*Precios!BF47)+(Ponderadores!$J$28*Precios!BG47)+(Ponderadores!$J$29*Precios!BH47))+Ponderadores!$I$30*((Ponderadores!$J$31*Precios!BI47)+(Ponderadores!$J$32*Precios!BJ47)+(Ponderadores!$J$33*Precios!BK47)+(Ponderadores!$J$34*Precios!BL47)+(Ponderadores!$J$35*Precios!BM47))+Ponderadores!$I$36*Precios!BN47+Ponderadores!$I$37*((Ponderadores!$J$38*Precios!BO47)+(Ponderadores!$J$39*Precios!BP47))))</f>
        <v>27.839852316558485</v>
      </c>
      <c r="H48" s="48">
        <f>Ponderadores!$H$40*((Ponderadores!$I$41*Precios!BQ47)+(Ponderadores!$I$42*Precios!BR47)+(Ponderadores!$I$43*Precios!BS47))</f>
        <v>15.951466130932797</v>
      </c>
      <c r="I48" s="66">
        <f t="shared" si="3"/>
        <v>101.65783837510045</v>
      </c>
      <c r="J48" s="67">
        <f>+(I48*100)/$I$47</f>
        <v>100.8135886821635</v>
      </c>
      <c r="L48" s="65">
        <v>38596</v>
      </c>
      <c r="M48" s="69">
        <v>0.975</v>
      </c>
      <c r="N48" s="74">
        <f t="shared" si="2"/>
        <v>104.83870967741935</v>
      </c>
    </row>
    <row r="49" spans="1:14" ht="13.5">
      <c r="A49" s="65">
        <v>38626</v>
      </c>
      <c r="B49" s="48">
        <f>Ponderadores!$H$4*Precios!AM48</f>
        <v>39.55905359634375</v>
      </c>
      <c r="C49" s="48">
        <f>Ponderadores!$H$5*Precios!AN48</f>
        <v>9.941983296855547</v>
      </c>
      <c r="D49" s="48">
        <f>Ponderadores!$H$6*((Ponderadores!$I$7*Precios!AO48)+(Ponderadores!$I$8*Precios!AP48)+(Ponderadores!$I$9*Precios!AQ48)+(Ponderadores!$I$10*Precios!AR48)+(Ponderadores!$I$11*Precios!AS48)+(Ponderadores!$I$12*Precios!AT48)+(Ponderadores!$I$13*Precios!AU48)+(Ponderadores!$I$14*Precios!AV48)+(Ponderadores!$I$15*Precios!AW48))</f>
        <v>2.1001273097671023</v>
      </c>
      <c r="E49" s="48">
        <f>Ponderadores!$H$16*Precios!AX48</f>
        <v>2.2666666666666666</v>
      </c>
      <c r="F49" s="48">
        <f>Ponderadores!$H$17*((Ponderadores!$I$18*Precios!AY48)+(Ponderadores!$I$19*Precios!AZ48)+(Ponderadores!$I$20*Precios!BA48)+(Ponderadores!$I$21*Precios!BB48)+(Ponderadores!$I$22*Precios!BC48))</f>
        <v>4.963096296296296</v>
      </c>
      <c r="G49" s="48">
        <f>Ponderadores!$H$23*((Ponderadores!$I$24*((Ponderadores!$J$25*Precios!BD48)+(Ponderadores!$J$26*Precios!BE48)+(Ponderadores!$J$27*Precios!BF48)+(Ponderadores!$J$28*Precios!BG48)+(Ponderadores!$J$29*Precios!BH48))+Ponderadores!$I$30*((Ponderadores!$J$31*Precios!BI48)+(Ponderadores!$J$32*Precios!BJ48)+(Ponderadores!$J$33*Precios!BK48)+(Ponderadores!$J$34*Precios!BL48)+(Ponderadores!$J$35*Precios!BM48))+Ponderadores!$I$36*Precios!BN48+Ponderadores!$I$37*((Ponderadores!$J$38*Precios!BO48)+(Ponderadores!$J$39*Precios!BP48))))</f>
        <v>28.140570599454023</v>
      </c>
      <c r="H49" s="48">
        <f>Ponderadores!$H$40*((Ponderadores!$I$41*Precios!BQ48)+(Ponderadores!$I$42*Precios!BR48)+(Ponderadores!$I$43*Precios!BS48))</f>
        <v>15.97658868342571</v>
      </c>
      <c r="I49" s="66">
        <f t="shared" si="3"/>
        <v>102.94808644880911</v>
      </c>
      <c r="J49" s="67">
        <f aca="true" t="shared" si="4" ref="J49:J112">+(I49*100)/$I$47</f>
        <v>102.09312148238756</v>
      </c>
      <c r="L49" s="65">
        <v>38626</v>
      </c>
      <c r="M49" s="69">
        <v>0.975</v>
      </c>
      <c r="N49" s="74">
        <f t="shared" si="2"/>
        <v>104.83870967741935</v>
      </c>
    </row>
    <row r="50" spans="1:14" ht="13.5">
      <c r="A50" s="65">
        <v>38657</v>
      </c>
      <c r="B50" s="48">
        <f>Ponderadores!$H$4*Precios!AM49</f>
        <v>39.68525219352477</v>
      </c>
      <c r="C50" s="48">
        <f>Ponderadores!$H$5*Precios!AN49</f>
        <v>9.973699534510338</v>
      </c>
      <c r="D50" s="48">
        <f>Ponderadores!$H$6*((Ponderadores!$I$7*Precios!AO49)+(Ponderadores!$I$8*Precios!AP49)+(Ponderadores!$I$9*Precios!AQ49)+(Ponderadores!$I$10*Precios!AR49)+(Ponderadores!$I$11*Precios!AS49)+(Ponderadores!$I$12*Precios!AT49)+(Ponderadores!$I$13*Precios!AU49)+(Ponderadores!$I$14*Precios!AV49)+(Ponderadores!$I$15*Precios!AW49))</f>
        <v>2.1001273097671023</v>
      </c>
      <c r="E50" s="48">
        <f>Ponderadores!$H$16*Precios!AX49</f>
        <v>2.2666666666666666</v>
      </c>
      <c r="F50" s="48">
        <f>Ponderadores!$H$17*((Ponderadores!$I$18*Precios!AY49)+(Ponderadores!$I$19*Precios!AZ49)+(Ponderadores!$I$20*Precios!BA49)+(Ponderadores!$I$21*Precios!BB49)+(Ponderadores!$I$22*Precios!BC49))</f>
        <v>4.963096296296296</v>
      </c>
      <c r="G50" s="48">
        <f>Ponderadores!$H$23*((Ponderadores!$I$24*((Ponderadores!$J$25*Precios!BD49)+(Ponderadores!$J$26*Precios!BE49)+(Ponderadores!$J$27*Precios!BF49)+(Ponderadores!$J$28*Precios!BG49)+(Ponderadores!$J$29*Precios!BH49))+Ponderadores!$I$30*((Ponderadores!$J$31*Precios!BI49)+(Ponderadores!$J$32*Precios!BJ49)+(Ponderadores!$J$33*Precios!BK49)+(Ponderadores!$J$34*Precios!BL49)+(Ponderadores!$J$35*Precios!BM49))+Ponderadores!$I$36*Precios!BN49+Ponderadores!$I$37*((Ponderadores!$J$38*Precios!BO49)+(Ponderadores!$J$39*Precios!BP49))))</f>
        <v>28.128229571445402</v>
      </c>
      <c r="H50" s="48">
        <f>Ponderadores!$H$40*((Ponderadores!$I$41*Precios!BQ49)+(Ponderadores!$I$42*Precios!BR49)+(Ponderadores!$I$43*Precios!BS49))</f>
        <v>15.967217220678382</v>
      </c>
      <c r="I50" s="66">
        <f t="shared" si="3"/>
        <v>103.08428879288896</v>
      </c>
      <c r="J50" s="67">
        <f t="shared" si="4"/>
        <v>102.2281926909937</v>
      </c>
      <c r="L50" s="65">
        <v>38657</v>
      </c>
      <c r="M50" s="69">
        <v>0.94375</v>
      </c>
      <c r="N50" s="74">
        <f t="shared" si="2"/>
        <v>101.4784946236559</v>
      </c>
    </row>
    <row r="51" spans="1:14" ht="13.5">
      <c r="A51" s="65">
        <v>38687</v>
      </c>
      <c r="B51" s="48">
        <f>Ponderadores!$H$4*Precios!AM50</f>
        <v>39.47703643351812</v>
      </c>
      <c r="C51" s="48">
        <f>Ponderadores!$H$5*Precios!AN50</f>
        <v>9.921370739457478</v>
      </c>
      <c r="D51" s="48">
        <f>Ponderadores!$H$6*((Ponderadores!$I$7*Precios!AO50)+(Ponderadores!$I$8*Precios!AP50)+(Ponderadores!$I$9*Precios!AQ50)+(Ponderadores!$I$10*Precios!AR50)+(Ponderadores!$I$11*Precios!AS50)+(Ponderadores!$I$12*Precios!AT50)+(Ponderadores!$I$13*Precios!AU50)+(Ponderadores!$I$14*Precios!AV50)+(Ponderadores!$I$15*Precios!AW50))</f>
        <v>2.1001273097671023</v>
      </c>
      <c r="E51" s="48">
        <f>Ponderadores!$H$16*Precios!AX50</f>
        <v>2.2666666666666666</v>
      </c>
      <c r="F51" s="48">
        <f>Ponderadores!$H$17*((Ponderadores!$I$18*Precios!AY50)+(Ponderadores!$I$19*Precios!AZ50)+(Ponderadores!$I$20*Precios!BA50)+(Ponderadores!$I$21*Precios!BB50)+(Ponderadores!$I$22*Precios!BC50))</f>
        <v>4.963096296296296</v>
      </c>
      <c r="G51" s="48">
        <f>Ponderadores!$H$23*((Ponderadores!$I$24*((Ponderadores!$J$25*Precios!BD50)+(Ponderadores!$J$26*Precios!BE50)+(Ponderadores!$J$27*Precios!BF50)+(Ponderadores!$J$28*Precios!BG50)+(Ponderadores!$J$29*Precios!BH50))+Ponderadores!$I$30*((Ponderadores!$J$31*Precios!BI50)+(Ponderadores!$J$32*Precios!BJ50)+(Ponderadores!$J$33*Precios!BK50)+(Ponderadores!$J$34*Precios!BL50)+(Ponderadores!$J$35*Precios!BM50))+Ponderadores!$I$36*Precios!BN50+Ponderadores!$I$37*((Ponderadores!$J$38*Precios!BO50)+(Ponderadores!$J$39*Precios!BP50))))</f>
        <v>28.195223723492187</v>
      </c>
      <c r="H51" s="48">
        <f>Ponderadores!$H$40*((Ponderadores!$I$41*Precios!BQ50)+(Ponderadores!$I$42*Precios!BR50)+(Ponderadores!$I$43*Precios!BS50))</f>
        <v>15.984468659285326</v>
      </c>
      <c r="I51" s="66">
        <f t="shared" si="3"/>
        <v>102.90798982848318</v>
      </c>
      <c r="J51" s="67">
        <f t="shared" si="4"/>
        <v>102.0533578571355</v>
      </c>
      <c r="L51" s="65">
        <v>38687</v>
      </c>
      <c r="M51" s="69">
        <v>0.91</v>
      </c>
      <c r="N51" s="74">
        <f t="shared" si="2"/>
        <v>97.84946236559139</v>
      </c>
    </row>
    <row r="52" spans="1:14" ht="13.5">
      <c r="A52" s="65">
        <v>38718</v>
      </c>
      <c r="B52" s="48">
        <f>Ponderadores!$H$4*Precios!AM51</f>
        <v>55.558403287383456</v>
      </c>
      <c r="C52" s="48">
        <f>Ponderadores!$H$5*Precios!AN51</f>
        <v>9.698543080462343</v>
      </c>
      <c r="D52" s="48">
        <f>Ponderadores!$H$6*((Ponderadores!$I$7*Precios!AO51)+(Ponderadores!$I$8*Precios!AP51)+(Ponderadores!$I$9*Precios!AQ51)+(Ponderadores!$I$10*Precios!AR51)+(Ponderadores!$I$11*Precios!AS51)+(Ponderadores!$I$12*Precios!AT51)+(Ponderadores!$I$13*Precios!AU51)+(Ponderadores!$I$14*Precios!AV51)+(Ponderadores!$I$15*Precios!AW51))</f>
        <v>2.1007297750983813</v>
      </c>
      <c r="E52" s="48">
        <f>Ponderadores!$H$16*Precios!AX51</f>
        <v>2.2666666666666666</v>
      </c>
      <c r="F52" s="48">
        <f>Ponderadores!$H$17*((Ponderadores!$I$18*Precios!AY51)+(Ponderadores!$I$19*Precios!AZ51)+(Ponderadores!$I$20*Precios!BA51)+(Ponderadores!$I$21*Precios!BB51)+(Ponderadores!$I$22*Precios!BC51))</f>
        <v>5.040029272898963</v>
      </c>
      <c r="G52" s="48">
        <f>Ponderadores!$H$23*((Ponderadores!$I$24*((Ponderadores!$J$25*Precios!BD51)+(Ponderadores!$J$26*Precios!BE51)+(Ponderadores!$J$27*Precios!BF51)+(Ponderadores!$J$28*Precios!BG51)+(Ponderadores!$J$29*Precios!BH51))+Ponderadores!$I$30*((Ponderadores!$J$31*Precios!BI51)+(Ponderadores!$J$32*Precios!BJ51)+(Ponderadores!$J$33*Precios!BK51)+(Ponderadores!$J$34*Precios!BL51)+(Ponderadores!$J$35*Precios!BM51))+Ponderadores!$I$36*Precios!BN51+Ponderadores!$I$37*((Ponderadores!$J$38*Precios!BO51)+(Ponderadores!$J$39*Precios!BP51))))</f>
        <v>28.523157383867947</v>
      </c>
      <c r="H52" s="48">
        <f>Ponderadores!$H$40*((Ponderadores!$I$41*Precios!BQ51)+(Ponderadores!$I$42*Precios!BR51)+(Ponderadores!$I$43*Precios!BS51))</f>
        <v>16.09299233251888</v>
      </c>
      <c r="I52" s="66">
        <f t="shared" si="3"/>
        <v>119.28052179889663</v>
      </c>
      <c r="J52" s="67">
        <f t="shared" si="4"/>
        <v>118.28991895398364</v>
      </c>
      <c r="L52" s="65">
        <v>38718</v>
      </c>
      <c r="M52" s="69">
        <v>0.855</v>
      </c>
      <c r="N52" s="74">
        <f t="shared" si="2"/>
        <v>91.93548387096774</v>
      </c>
    </row>
    <row r="53" spans="1:14" ht="13.5">
      <c r="A53" s="65">
        <v>38749</v>
      </c>
      <c r="B53" s="48">
        <f>Ponderadores!$H$4*Precios!AM52</f>
        <v>55.44145271087459</v>
      </c>
      <c r="C53" s="48">
        <f>Ponderadores!$H$5*Precios!AN52</f>
        <v>9.678127623259783</v>
      </c>
      <c r="D53" s="48">
        <f>Ponderadores!$H$6*((Ponderadores!$I$7*Precios!AO52)+(Ponderadores!$I$8*Precios!AP52)+(Ponderadores!$I$9*Precios!AQ52)+(Ponderadores!$I$10*Precios!AR52)+(Ponderadores!$I$11*Precios!AS52)+(Ponderadores!$I$12*Precios!AT52)+(Ponderadores!$I$13*Precios!AU52)+(Ponderadores!$I$14*Precios!AV52)+(Ponderadores!$I$15*Precios!AW52))</f>
        <v>2.1007297750983813</v>
      </c>
      <c r="E53" s="48">
        <f>Ponderadores!$H$16*Precios!AX52</f>
        <v>2.2666666666666666</v>
      </c>
      <c r="F53" s="48">
        <f>Ponderadores!$H$17*((Ponderadores!$I$18*Precios!AY52)+(Ponderadores!$I$19*Precios!AZ52)+(Ponderadores!$I$20*Precios!BA52)+(Ponderadores!$I$21*Precios!BB52)+(Ponderadores!$I$22*Precios!BC52))</f>
        <v>5.040029272898963</v>
      </c>
      <c r="G53" s="48">
        <f>Ponderadores!$H$23*((Ponderadores!$I$24*((Ponderadores!$J$25*Precios!BD52)+(Ponderadores!$J$26*Precios!BE52)+(Ponderadores!$J$27*Precios!BF52)+(Ponderadores!$J$28*Precios!BG52)+(Ponderadores!$J$29*Precios!BH52))+Ponderadores!$I$30*((Ponderadores!$J$31*Precios!BI52)+(Ponderadores!$J$32*Precios!BJ52)+(Ponderadores!$J$33*Precios!BK52)+(Ponderadores!$J$34*Precios!BL52)+(Ponderadores!$J$35*Precios!BM52))+Ponderadores!$I$36*Precios!BN52+Ponderadores!$I$37*((Ponderadores!$J$38*Precios!BO52)+(Ponderadores!$J$39*Precios!BP52))))</f>
        <v>30.586364147224643</v>
      </c>
      <c r="H53" s="48">
        <f>Ponderadores!$H$40*((Ponderadores!$I$41*Precios!BQ52)+(Ponderadores!$I$42*Precios!BR52)+(Ponderadores!$I$43*Precios!BS52))</f>
        <v>16.14680932124493</v>
      </c>
      <c r="I53" s="66">
        <f t="shared" si="3"/>
        <v>121.26017951726797</v>
      </c>
      <c r="J53" s="67">
        <f t="shared" si="4"/>
        <v>120.2531359782819</v>
      </c>
      <c r="L53" s="65">
        <v>38749</v>
      </c>
      <c r="M53" s="69">
        <v>0.9475</v>
      </c>
      <c r="N53" s="74">
        <f t="shared" si="2"/>
        <v>101.88172043010752</v>
      </c>
    </row>
    <row r="54" spans="1:14" ht="13.5">
      <c r="A54" s="65">
        <v>38777</v>
      </c>
      <c r="B54" s="48">
        <f>Ponderadores!$H$4*Precios!AM53</f>
        <v>55.35691392042323</v>
      </c>
      <c r="C54" s="48">
        <f>Ponderadores!$H$5*Precios!AN53</f>
        <v>9.663370123896067</v>
      </c>
      <c r="D54" s="48">
        <f>Ponderadores!$H$6*((Ponderadores!$I$7*Precios!AO53)+(Ponderadores!$I$8*Precios!AP53)+(Ponderadores!$I$9*Precios!AQ53)+(Ponderadores!$I$10*Precios!AR53)+(Ponderadores!$I$11*Precios!AS53)+(Ponderadores!$I$12*Precios!AT53)+(Ponderadores!$I$13*Precios!AU53)+(Ponderadores!$I$14*Precios!AV53)+(Ponderadores!$I$15*Precios!AW53))</f>
        <v>2.1007297750983813</v>
      </c>
      <c r="E54" s="48">
        <f>Ponderadores!$H$16*Precios!AX53</f>
        <v>2.2666666666666666</v>
      </c>
      <c r="F54" s="48">
        <f>Ponderadores!$H$17*((Ponderadores!$I$18*Precios!AY53)+(Ponderadores!$I$19*Precios!AZ53)+(Ponderadores!$I$20*Precios!BA53)+(Ponderadores!$I$21*Precios!BB53)+(Ponderadores!$I$22*Precios!BC53))</f>
        <v>5.040029272898963</v>
      </c>
      <c r="G54" s="48">
        <f>Ponderadores!$H$23*((Ponderadores!$I$24*((Ponderadores!$J$25*Precios!BD53)+(Ponderadores!$J$26*Precios!BE53)+(Ponderadores!$J$27*Precios!BF53)+(Ponderadores!$J$28*Precios!BG53)+(Ponderadores!$J$29*Precios!BH53))+Ponderadores!$I$30*((Ponderadores!$J$31*Precios!BI53)+(Ponderadores!$J$32*Precios!BJ53)+(Ponderadores!$J$33*Precios!BK53)+(Ponderadores!$J$34*Precios!BL53)+(Ponderadores!$J$35*Precios!BM53))+Ponderadores!$I$36*Precios!BN53+Ponderadores!$I$37*((Ponderadores!$J$38*Precios!BO53)+(Ponderadores!$J$39*Precios!BP53))))</f>
        <v>30.67495509828651</v>
      </c>
      <c r="H54" s="48">
        <f>Ponderadores!$H$40*((Ponderadores!$I$41*Precios!BQ53)+(Ponderadores!$I$42*Precios!BR53)+(Ponderadores!$I$43*Precios!BS53))</f>
        <v>16.172770491483178</v>
      </c>
      <c r="I54" s="66">
        <f t="shared" si="3"/>
        <v>121.27543534875299</v>
      </c>
      <c r="J54" s="67">
        <f t="shared" si="4"/>
        <v>120.26826511288598</v>
      </c>
      <c r="L54" s="65">
        <v>38777</v>
      </c>
      <c r="M54" s="69">
        <v>0.9675</v>
      </c>
      <c r="N54" s="74">
        <f t="shared" si="2"/>
        <v>104.03225806451613</v>
      </c>
    </row>
    <row r="55" spans="1:14" ht="13.5">
      <c r="A55" s="65">
        <v>38808</v>
      </c>
      <c r="B55" s="48">
        <f>Ponderadores!$H$4*Precios!AM54</f>
        <v>55.76367968611216</v>
      </c>
      <c r="C55" s="48">
        <f>Ponderadores!$H$5*Precios!AN54</f>
        <v>10.726716534678012</v>
      </c>
      <c r="D55" s="48">
        <f>Ponderadores!$H$6*((Ponderadores!$I$7*Precios!AO54)+(Ponderadores!$I$8*Precios!AP54)+(Ponderadores!$I$9*Precios!AQ54)+(Ponderadores!$I$10*Precios!AR54)+(Ponderadores!$I$11*Precios!AS54)+(Ponderadores!$I$12*Precios!AT54)+(Ponderadores!$I$13*Precios!AU54)+(Ponderadores!$I$14*Precios!AV54)+(Ponderadores!$I$15*Precios!AW54))</f>
        <v>2.2073608941033642</v>
      </c>
      <c r="E55" s="48">
        <f>Ponderadores!$H$16*Precios!AX54</f>
        <v>2.2666666666666666</v>
      </c>
      <c r="F55" s="48">
        <f>Ponderadores!$H$17*((Ponderadores!$I$18*Precios!AY54)+(Ponderadores!$I$19*Precios!AZ54)+(Ponderadores!$I$20*Precios!BA54)+(Ponderadores!$I$21*Precios!BB54)+(Ponderadores!$I$22*Precios!BC54))</f>
        <v>5.040029272898963</v>
      </c>
      <c r="G55" s="48">
        <f>Ponderadores!$H$23*((Ponderadores!$I$24*((Ponderadores!$J$25*Precios!BD54)+(Ponderadores!$J$26*Precios!BE54)+(Ponderadores!$J$27*Precios!BF54)+(Ponderadores!$J$28*Precios!BG54)+(Ponderadores!$J$29*Precios!BH54))+Ponderadores!$I$30*((Ponderadores!$J$31*Precios!BI54)+(Ponderadores!$J$32*Precios!BJ54)+(Ponderadores!$J$33*Precios!BK54)+(Ponderadores!$J$34*Precios!BL54)+(Ponderadores!$J$35*Precios!BM54))+Ponderadores!$I$36*Precios!BN54+Ponderadores!$I$37*((Ponderadores!$J$38*Precios!BO54)+(Ponderadores!$J$39*Precios!BP54))))</f>
        <v>30.656663931773735</v>
      </c>
      <c r="H55" s="48">
        <f>Ponderadores!$H$40*((Ponderadores!$I$41*Precios!BQ54)+(Ponderadores!$I$42*Precios!BR54)+(Ponderadores!$I$43*Precios!BS54))</f>
        <v>16.215412064574725</v>
      </c>
      <c r="I55" s="66">
        <f t="shared" si="3"/>
        <v>122.87652905080762</v>
      </c>
      <c r="J55" s="67">
        <f t="shared" si="4"/>
        <v>121.85606202555448</v>
      </c>
      <c r="L55" s="65">
        <v>38808</v>
      </c>
      <c r="M55" s="69">
        <v>0.975</v>
      </c>
      <c r="N55" s="74">
        <f t="shared" si="2"/>
        <v>104.83870967741935</v>
      </c>
    </row>
    <row r="56" spans="1:14" ht="13.5">
      <c r="A56" s="65">
        <v>38838</v>
      </c>
      <c r="B56" s="48">
        <f>Ponderadores!$H$4*Precios!AM55</f>
        <v>56.101387306480795</v>
      </c>
      <c r="C56" s="48">
        <f>Ponderadores!$H$5*Precios!AN55</f>
        <v>10.791678064040594</v>
      </c>
      <c r="D56" s="48">
        <f>Ponderadores!$H$6*((Ponderadores!$I$7*Precios!AO55)+(Ponderadores!$I$8*Precios!AP55)+(Ponderadores!$I$9*Precios!AQ55)+(Ponderadores!$I$10*Precios!AR55)+(Ponderadores!$I$11*Precios!AS55)+(Ponderadores!$I$12*Precios!AT55)+(Ponderadores!$I$13*Precios!AU55)+(Ponderadores!$I$14*Precios!AV55)+(Ponderadores!$I$15*Precios!AW55))</f>
        <v>2.2073608941033642</v>
      </c>
      <c r="E56" s="48">
        <f>Ponderadores!$H$16*Precios!AX55</f>
        <v>2.2666666666666666</v>
      </c>
      <c r="F56" s="48">
        <f>Ponderadores!$H$17*((Ponderadores!$I$18*Precios!AY55)+(Ponderadores!$I$19*Precios!AZ55)+(Ponderadores!$I$20*Precios!BA55)+(Ponderadores!$I$21*Precios!BB55)+(Ponderadores!$I$22*Precios!BC55))</f>
        <v>5.040029272898963</v>
      </c>
      <c r="G56" s="48">
        <f>Ponderadores!$H$23*((Ponderadores!$I$24*((Ponderadores!$J$25*Precios!BD55)+(Ponderadores!$J$26*Precios!BE55)+(Ponderadores!$J$27*Precios!BF55)+(Ponderadores!$J$28*Precios!BG55)+(Ponderadores!$J$29*Precios!BH55))+Ponderadores!$I$30*((Ponderadores!$J$31*Precios!BI55)+(Ponderadores!$J$32*Precios!BJ55)+(Ponderadores!$J$33*Precios!BK55)+(Ponderadores!$J$34*Precios!BL55)+(Ponderadores!$J$35*Precios!BM55))+Ponderadores!$I$36*Precios!BN55+Ponderadores!$I$37*((Ponderadores!$J$38*Precios!BO55)+(Ponderadores!$J$39*Precios!BP55))))</f>
        <v>30.637711638760504</v>
      </c>
      <c r="H56" s="48">
        <f>Ponderadores!$H$40*((Ponderadores!$I$41*Precios!BQ55)+(Ponderadores!$I$42*Precios!BR55)+(Ponderadores!$I$43*Precios!BS55))</f>
        <v>16.267074485678506</v>
      </c>
      <c r="I56" s="66">
        <f t="shared" si="3"/>
        <v>123.31190832862939</v>
      </c>
      <c r="J56" s="67">
        <f t="shared" si="4"/>
        <v>122.2878255583684</v>
      </c>
      <c r="L56" s="65">
        <v>38838</v>
      </c>
      <c r="M56" s="69">
        <v>0.925</v>
      </c>
      <c r="N56" s="74">
        <f t="shared" si="2"/>
        <v>99.46236559139784</v>
      </c>
    </row>
    <row r="57" spans="1:14" ht="13.5">
      <c r="A57" s="65">
        <v>38869</v>
      </c>
      <c r="B57" s="48">
        <f>Ponderadores!$H$4*Precios!AM56</f>
        <v>56.28710678340051</v>
      </c>
      <c r="C57" s="48">
        <f>Ponderadores!$H$5*Precios!AN56</f>
        <v>10.827403112945186</v>
      </c>
      <c r="D57" s="48">
        <f>Ponderadores!$H$6*((Ponderadores!$I$7*Precios!AO56)+(Ponderadores!$I$8*Precios!AP56)+(Ponderadores!$I$9*Precios!AQ56)+(Ponderadores!$I$10*Precios!AR56)+(Ponderadores!$I$11*Precios!AS56)+(Ponderadores!$I$12*Precios!AT56)+(Ponderadores!$I$13*Precios!AU56)+(Ponderadores!$I$14*Precios!AV56)+(Ponderadores!$I$15*Precios!AW56))</f>
        <v>2.2073608941033642</v>
      </c>
      <c r="E57" s="48">
        <f>Ponderadores!$H$16*Precios!AX56</f>
        <v>2.2666666666666666</v>
      </c>
      <c r="F57" s="48">
        <f>Ponderadores!$H$17*((Ponderadores!$I$18*Precios!AY56)+(Ponderadores!$I$19*Precios!AZ56)+(Ponderadores!$I$20*Precios!BA56)+(Ponderadores!$I$21*Precios!BB56)+(Ponderadores!$I$22*Precios!BC56))</f>
        <v>5.483902702142829</v>
      </c>
      <c r="G57" s="48">
        <f>Ponderadores!$H$23*((Ponderadores!$I$24*((Ponderadores!$J$25*Precios!BD56)+(Ponderadores!$J$26*Precios!BE56)+(Ponderadores!$J$27*Precios!BF56)+(Ponderadores!$J$28*Precios!BG56)+(Ponderadores!$J$29*Precios!BH56))+Ponderadores!$I$30*((Ponderadores!$J$31*Precios!BI56)+(Ponderadores!$J$32*Precios!BJ56)+(Ponderadores!$J$33*Precios!BK56)+(Ponderadores!$J$34*Precios!BL56)+(Ponderadores!$J$35*Precios!BM56))+Ponderadores!$I$36*Precios!BN56+Ponderadores!$I$37*((Ponderadores!$J$38*Precios!BO56)+(Ponderadores!$J$39*Precios!BP56))))</f>
        <v>31.620311829707866</v>
      </c>
      <c r="H57" s="48">
        <f>Ponderadores!$H$40*((Ponderadores!$I$41*Precios!BQ56)+(Ponderadores!$I$42*Precios!BR56)+(Ponderadores!$I$43*Precios!BS56))</f>
        <v>16.293474373168348</v>
      </c>
      <c r="I57" s="66">
        <f t="shared" si="3"/>
        <v>124.98622636213477</v>
      </c>
      <c r="J57" s="67">
        <f t="shared" si="4"/>
        <v>123.94823868785203</v>
      </c>
      <c r="L57" s="65">
        <v>38869</v>
      </c>
      <c r="M57" s="69">
        <v>0.925</v>
      </c>
      <c r="N57" s="74">
        <f t="shared" si="2"/>
        <v>99.46236559139784</v>
      </c>
    </row>
    <row r="58" spans="1:14" ht="13.5">
      <c r="A58" s="65">
        <v>38899</v>
      </c>
      <c r="B58" s="48">
        <f>Ponderadores!$H$4*Precios!AM57</f>
        <v>56.1248283240325</v>
      </c>
      <c r="C58" s="48">
        <f>Ponderadores!$H$5*Precios!AN57</f>
        <v>10.796187184528641</v>
      </c>
      <c r="D58" s="48">
        <f>Ponderadores!$H$6*((Ponderadores!$I$7*Precios!AO57)+(Ponderadores!$I$8*Precios!AP57)+(Ponderadores!$I$9*Precios!AQ57)+(Ponderadores!$I$10*Precios!AR57)+(Ponderadores!$I$11*Precios!AS57)+(Ponderadores!$I$12*Precios!AT57)+(Ponderadores!$I$13*Precios!AU57)+(Ponderadores!$I$14*Precios!AV57)+(Ponderadores!$I$15*Precios!AW57))</f>
        <v>2.2073608941033642</v>
      </c>
      <c r="E58" s="48">
        <f>Ponderadores!$H$16*Precios!AX57</f>
        <v>2.2666666666666666</v>
      </c>
      <c r="F58" s="48">
        <f>Ponderadores!$H$17*((Ponderadores!$I$18*Precios!AY57)+(Ponderadores!$I$19*Precios!AZ57)+(Ponderadores!$I$20*Precios!BA57)+(Ponderadores!$I$21*Precios!BB57)+(Ponderadores!$I$22*Precios!BC57))</f>
        <v>5.303440001481828</v>
      </c>
      <c r="G58" s="48">
        <f>Ponderadores!$H$23*((Ponderadores!$I$24*((Ponderadores!$J$25*Precios!BD57)+(Ponderadores!$J$26*Precios!BE57)+(Ponderadores!$J$27*Precios!BF57)+(Ponderadores!$J$28*Precios!BG57)+(Ponderadores!$J$29*Precios!BH57))+Ponderadores!$I$30*((Ponderadores!$J$31*Precios!BI57)+(Ponderadores!$J$32*Precios!BJ57)+(Ponderadores!$J$33*Precios!BK57)+(Ponderadores!$J$34*Precios!BL57)+(Ponderadores!$J$35*Precios!BM57))+Ponderadores!$I$36*Precios!BN57+Ponderadores!$I$37*((Ponderadores!$J$38*Precios!BO57)+(Ponderadores!$J$39*Precios!BP57))))</f>
        <v>31.251697806826996</v>
      </c>
      <c r="H58" s="48">
        <f>Ponderadores!$H$40*((Ponderadores!$I$41*Precios!BQ57)+(Ponderadores!$I$42*Precios!BR57)+(Ponderadores!$I$43*Precios!BS57))</f>
        <v>16.36384828550142</v>
      </c>
      <c r="I58" s="66">
        <f t="shared" si="3"/>
        <v>124.31402916314141</v>
      </c>
      <c r="J58" s="67">
        <f t="shared" si="4"/>
        <v>123.28162396324446</v>
      </c>
      <c r="L58" s="65">
        <v>38899</v>
      </c>
      <c r="M58" s="69">
        <v>1.0175</v>
      </c>
      <c r="N58" s="74">
        <f t="shared" si="2"/>
        <v>109.40860215053763</v>
      </c>
    </row>
    <row r="59" spans="1:14" ht="13.5">
      <c r="A59" s="65">
        <v>38930</v>
      </c>
      <c r="B59" s="48">
        <f>Ponderadores!$H$4*Precios!AM58</f>
        <v>56.05924278114727</v>
      </c>
      <c r="C59" s="48">
        <f>Ponderadores!$H$5*Precios!AN58</f>
        <v>11.25861831814727</v>
      </c>
      <c r="D59" s="48">
        <f>Ponderadores!$H$6*((Ponderadores!$I$7*Precios!AO58)+(Ponderadores!$I$8*Precios!AP58)+(Ponderadores!$I$9*Precios!AQ58)+(Ponderadores!$I$10*Precios!AR58)+(Ponderadores!$I$11*Precios!AS58)+(Ponderadores!$I$12*Precios!AT58)+(Ponderadores!$I$13*Precios!AU58)+(Ponderadores!$I$14*Precios!AV58)+(Ponderadores!$I$15*Precios!AW58))</f>
        <v>2.2073608941033642</v>
      </c>
      <c r="E59" s="48">
        <f>Ponderadores!$H$16*Precios!AX58</f>
        <v>2.2666666666666666</v>
      </c>
      <c r="F59" s="48">
        <f>Ponderadores!$H$17*((Ponderadores!$I$18*Precios!AY58)+(Ponderadores!$I$19*Precios!AZ58)+(Ponderadores!$I$20*Precios!BA58)+(Ponderadores!$I$21*Precios!BB58)+(Ponderadores!$I$22*Precios!BC58))</f>
        <v>5.303440001481828</v>
      </c>
      <c r="G59" s="48">
        <f>Ponderadores!$H$23*((Ponderadores!$I$24*((Ponderadores!$J$25*Precios!BD58)+(Ponderadores!$J$26*Precios!BE58)+(Ponderadores!$J$27*Precios!BF58)+(Ponderadores!$J$28*Precios!BG58)+(Ponderadores!$J$29*Precios!BH58))+Ponderadores!$I$30*((Ponderadores!$J$31*Precios!BI58)+(Ponderadores!$J$32*Precios!BJ58)+(Ponderadores!$J$33*Precios!BK58)+(Ponderadores!$J$34*Precios!BL58)+(Ponderadores!$J$35*Precios!BM58))+Ponderadores!$I$36*Precios!BN58+Ponderadores!$I$37*((Ponderadores!$J$38*Precios!BO58)+(Ponderadores!$J$39*Precios!BP58))))</f>
        <v>31.26183507983408</v>
      </c>
      <c r="H59" s="48">
        <f>Ponderadores!$H$40*((Ponderadores!$I$41*Precios!BQ58)+(Ponderadores!$I$42*Precios!BR58)+(Ponderadores!$I$43*Precios!BS58))</f>
        <v>16.429726077742977</v>
      </c>
      <c r="I59" s="66">
        <f t="shared" si="3"/>
        <v>124.78688981912345</v>
      </c>
      <c r="J59" s="67">
        <f t="shared" si="4"/>
        <v>123.75055759825106</v>
      </c>
      <c r="L59" s="65">
        <v>38930</v>
      </c>
      <c r="M59" s="69">
        <v>1.07</v>
      </c>
      <c r="N59" s="74">
        <f t="shared" si="2"/>
        <v>115.05376344086021</v>
      </c>
    </row>
    <row r="60" spans="1:14" ht="13.5">
      <c r="A60" s="65">
        <v>38961</v>
      </c>
      <c r="B60" s="48">
        <f>Ponderadores!$H$4*Precios!AM59</f>
        <v>56.152983415370166</v>
      </c>
      <c r="C60" s="48">
        <f>Ponderadores!$H$5*Precios!AN59</f>
        <v>10.991939724127132</v>
      </c>
      <c r="D60" s="48">
        <f>Ponderadores!$H$6*((Ponderadores!$I$7*Precios!AO59)+(Ponderadores!$I$8*Precios!AP59)+(Ponderadores!$I$9*Precios!AQ59)+(Ponderadores!$I$10*Precios!AR59)+(Ponderadores!$I$11*Precios!AS59)+(Ponderadores!$I$12*Precios!AT59)+(Ponderadores!$I$13*Precios!AU59)+(Ponderadores!$I$14*Precios!AV59)+(Ponderadores!$I$15*Precios!AW59))</f>
        <v>2.1801873353872505</v>
      </c>
      <c r="E60" s="48">
        <f>Ponderadores!$H$16*Precios!AX59</f>
        <v>2.2666666666666666</v>
      </c>
      <c r="F60" s="48">
        <f>Ponderadores!$H$17*((Ponderadores!$I$18*Precios!AY59)+(Ponderadores!$I$19*Precios!AZ59)+(Ponderadores!$I$20*Precios!BA59)+(Ponderadores!$I$21*Precios!BB59)+(Ponderadores!$I$22*Precios!BC59))</f>
        <v>5.661441533207681</v>
      </c>
      <c r="G60" s="48">
        <f>Ponderadores!$H$23*((Ponderadores!$I$24*((Ponderadores!$J$25*Precios!BD59)+(Ponderadores!$J$26*Precios!BE59)+(Ponderadores!$J$27*Precios!BF59)+(Ponderadores!$J$28*Precios!BG59)+(Ponderadores!$J$29*Precios!BH59))+Ponderadores!$I$30*((Ponderadores!$J$31*Precios!BI59)+(Ponderadores!$J$32*Precios!BJ59)+(Ponderadores!$J$33*Precios!BK59)+(Ponderadores!$J$34*Precios!BL59)+(Ponderadores!$J$35*Precios!BM59))+Ponderadores!$I$36*Precios!BN59+Ponderadores!$I$37*((Ponderadores!$J$38*Precios!BO59)+(Ponderadores!$J$39*Precios!BP59))))</f>
        <v>32.031709087470986</v>
      </c>
      <c r="H60" s="48">
        <f>Ponderadores!$H$40*((Ponderadores!$I$41*Precios!BQ59)+(Ponderadores!$I$42*Precios!BR59)+(Ponderadores!$I$43*Precios!BS59))</f>
        <v>16.683731339020166</v>
      </c>
      <c r="I60" s="66">
        <f t="shared" si="3"/>
        <v>125.96865910125004</v>
      </c>
      <c r="J60" s="67">
        <f t="shared" si="4"/>
        <v>124.9225125033507</v>
      </c>
      <c r="L60" s="65">
        <v>38961</v>
      </c>
      <c r="M60" s="69">
        <v>1.0625</v>
      </c>
      <c r="N60" s="74">
        <f t="shared" si="2"/>
        <v>114.24731182795698</v>
      </c>
    </row>
    <row r="61" spans="1:14" ht="13.5">
      <c r="A61" s="65">
        <v>38991</v>
      </c>
      <c r="B61" s="48">
        <f>Ponderadores!$H$4*Precios!AM60</f>
        <v>56.32487069268156</v>
      </c>
      <c r="C61" s="48">
        <f>Ponderadores!$H$5*Precios!AN60</f>
        <v>10.452828890484808</v>
      </c>
      <c r="D61" s="48">
        <f>Ponderadores!$H$6*((Ponderadores!$I$7*Precios!AO60)+(Ponderadores!$I$8*Precios!AP60)+(Ponderadores!$I$9*Precios!AQ60)+(Ponderadores!$I$10*Precios!AR60)+(Ponderadores!$I$11*Precios!AS60)+(Ponderadores!$I$12*Precios!AT60)+(Ponderadores!$I$13*Precios!AU60)+(Ponderadores!$I$14*Precios!AV60)+(Ponderadores!$I$15*Precios!AW60))</f>
        <v>2.1783794751252414</v>
      </c>
      <c r="E61" s="48">
        <f>Ponderadores!$H$16*Precios!AX60</f>
        <v>2.2666666666666666</v>
      </c>
      <c r="F61" s="48">
        <f>Ponderadores!$H$17*((Ponderadores!$I$18*Precios!AY60)+(Ponderadores!$I$19*Precios!AZ60)+(Ponderadores!$I$20*Precios!BA60)+(Ponderadores!$I$21*Precios!BB60)+(Ponderadores!$I$22*Precios!BC60))</f>
        <v>5.661441533207681</v>
      </c>
      <c r="G61" s="48">
        <f>Ponderadores!$H$23*((Ponderadores!$I$24*((Ponderadores!$J$25*Precios!BD60)+(Ponderadores!$J$26*Precios!BE60)+(Ponderadores!$J$27*Precios!BF60)+(Ponderadores!$J$28*Precios!BG60)+(Ponderadores!$J$29*Precios!BH60))+Ponderadores!$I$30*((Ponderadores!$J$31*Precios!BI60)+(Ponderadores!$J$32*Precios!BJ60)+(Ponderadores!$J$33*Precios!BK60)+(Ponderadores!$J$34*Precios!BL60)+(Ponderadores!$J$35*Precios!BM60))+Ponderadores!$I$36*Precios!BN60+Ponderadores!$I$37*((Ponderadores!$J$38*Precios!BO60)+(Ponderadores!$J$39*Precios!BP60))))</f>
        <v>32.12472573474798</v>
      </c>
      <c r="H61" s="48">
        <f>Ponderadores!$H$40*((Ponderadores!$I$41*Precios!BQ60)+(Ponderadores!$I$42*Precios!BR60)+(Ponderadores!$I$43*Precios!BS60))</f>
        <v>16.666827005995803</v>
      </c>
      <c r="I61" s="66">
        <f t="shared" si="3"/>
        <v>125.67573999890973</v>
      </c>
      <c r="J61" s="67">
        <f t="shared" si="4"/>
        <v>124.63202604040309</v>
      </c>
      <c r="L61" s="65">
        <v>38991</v>
      </c>
      <c r="M61" s="69">
        <v>1.025</v>
      </c>
      <c r="N61" s="74">
        <f t="shared" si="2"/>
        <v>110.21505376344084</v>
      </c>
    </row>
    <row r="62" spans="1:14" ht="13.5">
      <c r="A62" s="65">
        <v>39022</v>
      </c>
      <c r="B62" s="48">
        <f>Ponderadores!$H$4*Precios!AM61</f>
        <v>55.77525708088983</v>
      </c>
      <c r="C62" s="48">
        <f>Ponderadores!$H$5*Precios!AN61</f>
        <v>10.350831016911584</v>
      </c>
      <c r="D62" s="48">
        <f>Ponderadores!$H$6*((Ponderadores!$I$7*Precios!AO61)+(Ponderadores!$I$8*Precios!AP61)+(Ponderadores!$I$9*Precios!AQ61)+(Ponderadores!$I$10*Precios!AR61)+(Ponderadores!$I$11*Precios!AS61)+(Ponderadores!$I$12*Precios!AT61)+(Ponderadores!$I$13*Precios!AU61)+(Ponderadores!$I$14*Precios!AV61)+(Ponderadores!$I$15*Precios!AW61))</f>
        <v>2.1783794751252414</v>
      </c>
      <c r="E62" s="48">
        <f>Ponderadores!$H$16*Precios!AX61</f>
        <v>2.2666666666666666</v>
      </c>
      <c r="F62" s="48">
        <f>Ponderadores!$H$17*((Ponderadores!$I$18*Precios!AY61)+(Ponderadores!$I$19*Precios!AZ61)+(Ponderadores!$I$20*Precios!BA61)+(Ponderadores!$I$21*Precios!BB61)+(Ponderadores!$I$22*Precios!BC61))</f>
        <v>5.661441533207681</v>
      </c>
      <c r="G62" s="48">
        <f>Ponderadores!$H$23*((Ponderadores!$I$24*((Ponderadores!$J$25*Precios!BD61)+(Ponderadores!$J$26*Precios!BE61)+(Ponderadores!$J$27*Precios!BF61)+(Ponderadores!$J$28*Precios!BG61)+(Ponderadores!$J$29*Precios!BH61))+Ponderadores!$I$30*((Ponderadores!$J$31*Precios!BI61)+(Ponderadores!$J$32*Precios!BJ61)+(Ponderadores!$J$33*Precios!BK61)+(Ponderadores!$J$34*Precios!BL61)+(Ponderadores!$J$35*Precios!BM61))+Ponderadores!$I$36*Precios!BN61+Ponderadores!$I$37*((Ponderadores!$J$38*Precios!BO61)+(Ponderadores!$J$39*Precios!BP61))))</f>
        <v>32.14962816626537</v>
      </c>
      <c r="H62" s="48">
        <f>Ponderadores!$H$40*((Ponderadores!$I$41*Precios!BQ61)+(Ponderadores!$I$42*Precios!BR61)+(Ponderadores!$I$43*Precios!BS61))</f>
        <v>16.669712785881096</v>
      </c>
      <c r="I62" s="66">
        <f t="shared" si="3"/>
        <v>125.05191672494746</v>
      </c>
      <c r="J62" s="67">
        <f t="shared" si="4"/>
        <v>124.0133835042561</v>
      </c>
      <c r="L62" s="65">
        <v>39022</v>
      </c>
      <c r="M62" s="69">
        <v>1.06</v>
      </c>
      <c r="N62" s="74">
        <f t="shared" si="2"/>
        <v>113.9784946236559</v>
      </c>
    </row>
    <row r="63" spans="1:14" ht="13.5">
      <c r="A63" s="65">
        <v>39052</v>
      </c>
      <c r="B63" s="48">
        <f>Ponderadores!$H$4*Precios!AM62</f>
        <v>54.987535462545836</v>
      </c>
      <c r="C63" s="48">
        <f>Ponderadores!$H$5*Precios!AN62</f>
        <v>10.204644808428101</v>
      </c>
      <c r="D63" s="48">
        <f>Ponderadores!$H$6*((Ponderadores!$I$7*Precios!AO62)+(Ponderadores!$I$8*Precios!AP62)+(Ponderadores!$I$9*Precios!AQ62)+(Ponderadores!$I$10*Precios!AR62)+(Ponderadores!$I$11*Precios!AS62)+(Ponderadores!$I$12*Precios!AT62)+(Ponderadores!$I$13*Precios!AU62)+(Ponderadores!$I$14*Precios!AV62)+(Ponderadores!$I$15*Precios!AW62))</f>
        <v>2.1783794751252414</v>
      </c>
      <c r="E63" s="48">
        <f>Ponderadores!$H$16*Precios!AX62</f>
        <v>2.2666666666666666</v>
      </c>
      <c r="F63" s="48">
        <f>Ponderadores!$H$17*((Ponderadores!$I$18*Precios!AY62)+(Ponderadores!$I$19*Precios!AZ62)+(Ponderadores!$I$20*Precios!BA62)+(Ponderadores!$I$21*Precios!BB62)+(Ponderadores!$I$22*Precios!BC62))</f>
        <v>5.661441533207681</v>
      </c>
      <c r="G63" s="48">
        <f>Ponderadores!$H$23*((Ponderadores!$I$24*((Ponderadores!$J$25*Precios!BD62)+(Ponderadores!$J$26*Precios!BE62)+(Ponderadores!$J$27*Precios!BF62)+(Ponderadores!$J$28*Precios!BG62)+(Ponderadores!$J$29*Precios!BH62))+Ponderadores!$I$30*((Ponderadores!$J$31*Precios!BI62)+(Ponderadores!$J$32*Precios!BJ62)+(Ponderadores!$J$33*Precios!BK62)+(Ponderadores!$J$34*Precios!BL62)+(Ponderadores!$J$35*Precios!BM62))+Ponderadores!$I$36*Precios!BN62+Ponderadores!$I$37*((Ponderadores!$J$38*Precios!BO62)+(Ponderadores!$J$39*Precios!BP62))))</f>
        <v>32.24879714133462</v>
      </c>
      <c r="H63" s="48">
        <f>Ponderadores!$H$40*((Ponderadores!$I$41*Precios!BQ62)+(Ponderadores!$I$42*Precios!BR62)+(Ponderadores!$I$43*Precios!BS62))</f>
        <v>16.701160115032675</v>
      </c>
      <c r="I63" s="66">
        <f t="shared" si="3"/>
        <v>124.24862520234082</v>
      </c>
      <c r="J63" s="67">
        <f t="shared" si="4"/>
        <v>123.21676317033634</v>
      </c>
      <c r="L63" s="65">
        <v>39052</v>
      </c>
      <c r="M63" s="70">
        <v>1.085</v>
      </c>
      <c r="N63" s="74">
        <f t="shared" si="2"/>
        <v>116.66666666666666</v>
      </c>
    </row>
    <row r="64" spans="1:14" ht="13.5">
      <c r="A64" s="65">
        <v>39083</v>
      </c>
      <c r="B64" s="48">
        <f>Ponderadores!$H$4*Precios!AM63</f>
        <v>55.01906759560374</v>
      </c>
      <c r="C64" s="48">
        <f>Ponderadores!$H$5*Precios!AN63</f>
        <v>10.443612935085733</v>
      </c>
      <c r="D64" s="48">
        <f>Ponderadores!$H$6*((Ponderadores!$I$7*Precios!AO63)+(Ponderadores!$I$8*Precios!AP63)+(Ponderadores!$I$9*Precios!AQ63)+(Ponderadores!$I$10*Precios!AR63)+(Ponderadores!$I$11*Precios!AS63)+(Ponderadores!$I$12*Precios!AT63)+(Ponderadores!$I$13*Precios!AU63)+(Ponderadores!$I$14*Precios!AV63)+(Ponderadores!$I$15*Precios!AW63))</f>
        <v>2.1783794751252414</v>
      </c>
      <c r="E64" s="48">
        <f>Ponderadores!$H$16*Precios!AX63</f>
        <v>2.2666666666666666</v>
      </c>
      <c r="F64" s="48">
        <f>Ponderadores!$H$17*((Ponderadores!$I$18*Precios!AY63)+(Ponderadores!$I$19*Precios!AZ63)+(Ponderadores!$I$20*Precios!BA63)+(Ponderadores!$I$21*Precios!BB63)+(Ponderadores!$I$22*Precios!BC63))</f>
        <v>5.707552644318792</v>
      </c>
      <c r="G64" s="48">
        <f>Ponderadores!$H$23*((Ponderadores!$I$24*((Ponderadores!$J$25*Precios!BD63)+(Ponderadores!$J$26*Precios!BE63)+(Ponderadores!$J$27*Precios!BF63)+(Ponderadores!$J$28*Precios!BG63)+(Ponderadores!$J$29*Precios!BH63))+Ponderadores!$I$30*((Ponderadores!$J$31*Precios!BI63)+(Ponderadores!$J$32*Precios!BJ63)+(Ponderadores!$J$33*Precios!BK63)+(Ponderadores!$J$34*Precios!BL63)+(Ponderadores!$J$35*Precios!BM63))+Ponderadores!$I$36*Precios!BN63+Ponderadores!$I$37*((Ponderadores!$J$38*Precios!BO63)+(Ponderadores!$J$39*Precios!BP63))))</f>
        <v>32.44479944973721</v>
      </c>
      <c r="H64" s="48">
        <f>Ponderadores!$H$40*((Ponderadores!$I$41*Precios!BQ63)+(Ponderadores!$I$42*Precios!BR63)+(Ponderadores!$I$43*Precios!BS63))</f>
        <v>16.851403144940623</v>
      </c>
      <c r="I64" s="66">
        <f t="shared" si="3"/>
        <v>124.91148191147799</v>
      </c>
      <c r="J64" s="67">
        <f t="shared" si="4"/>
        <v>123.87411497614193</v>
      </c>
      <c r="L64" s="65">
        <v>39083</v>
      </c>
      <c r="M64" s="70">
        <v>1.105</v>
      </c>
      <c r="N64" s="74">
        <f t="shared" si="2"/>
        <v>118.81720430107526</v>
      </c>
    </row>
    <row r="65" spans="1:14" ht="13.5">
      <c r="A65" s="65">
        <v>39114</v>
      </c>
      <c r="B65" s="48">
        <f>Ponderadores!$H$4*Precios!AM64</f>
        <v>55.2589894799683</v>
      </c>
      <c r="C65" s="48">
        <f>Ponderadores!$H$5*Precios!AN64</f>
        <v>10.255021531194737</v>
      </c>
      <c r="D65" s="48">
        <f>Ponderadores!$H$6*((Ponderadores!$I$7*Precios!AO64)+(Ponderadores!$I$8*Precios!AP64)+(Ponderadores!$I$9*Precios!AQ64)+(Ponderadores!$I$10*Precios!AR64)+(Ponderadores!$I$11*Precios!AS64)+(Ponderadores!$I$12*Precios!AT64)+(Ponderadores!$I$13*Precios!AU64)+(Ponderadores!$I$14*Precios!AV64)+(Ponderadores!$I$15*Precios!AW64))</f>
        <v>2.1783794751252414</v>
      </c>
      <c r="E65" s="48">
        <f>Ponderadores!$H$16*Precios!AX64</f>
        <v>2.2666666666666666</v>
      </c>
      <c r="F65" s="48">
        <f>Ponderadores!$H$17*((Ponderadores!$I$18*Precios!AY64)+(Ponderadores!$I$19*Precios!AZ64)+(Ponderadores!$I$20*Precios!BA64)+(Ponderadores!$I$21*Precios!BB64)+(Ponderadores!$I$22*Precios!BC64))</f>
        <v>5.707552644318792</v>
      </c>
      <c r="G65" s="48">
        <f>Ponderadores!$H$23*((Ponderadores!$I$24*((Ponderadores!$J$25*Precios!BD64)+(Ponderadores!$J$26*Precios!BE64)+(Ponderadores!$J$27*Precios!BF64)+(Ponderadores!$J$28*Precios!BG64)+(Ponderadores!$J$29*Precios!BH64))+Ponderadores!$I$30*((Ponderadores!$J$31*Precios!BI64)+(Ponderadores!$J$32*Precios!BJ64)+(Ponderadores!$J$33*Precios!BK64)+(Ponderadores!$J$34*Precios!BL64)+(Ponderadores!$J$35*Precios!BM64))+Ponderadores!$I$36*Precios!BN64+Ponderadores!$I$37*((Ponderadores!$J$38*Precios!BO64)+(Ponderadores!$J$39*Precios!BP64))))</f>
        <v>32.55410569781354</v>
      </c>
      <c r="H65" s="48">
        <f>Ponderadores!$H$40*((Ponderadores!$I$41*Precios!BQ64)+(Ponderadores!$I$42*Precios!BR64)+(Ponderadores!$I$43*Precios!BS64))</f>
        <v>16.904172657812705</v>
      </c>
      <c r="I65" s="66">
        <f t="shared" si="3"/>
        <v>125.12488815289998</v>
      </c>
      <c r="J65" s="67">
        <f t="shared" si="4"/>
        <v>124.08574891789013</v>
      </c>
      <c r="L65" s="65">
        <v>39114</v>
      </c>
      <c r="M65" s="69">
        <v>1.18375</v>
      </c>
      <c r="N65" s="74">
        <f t="shared" si="2"/>
        <v>127.28494623655915</v>
      </c>
    </row>
    <row r="66" spans="1:14" ht="12.75">
      <c r="A66" s="65">
        <v>39142</v>
      </c>
      <c r="B66" s="48">
        <f>Ponderadores!$H$4*Precios!AM65</f>
        <v>55.29766235556666</v>
      </c>
      <c r="C66" s="48">
        <f>Ponderadores!$H$5*Precios!AN65</f>
        <v>10.918229437553235</v>
      </c>
      <c r="D66" s="48">
        <f>Ponderadores!$H$6*((Ponderadores!$I$7*Precios!AO65)+(Ponderadores!$I$8*Precios!AP65)+(Ponderadores!$I$9*Precios!AQ65)+(Ponderadores!$I$10*Precios!AR65)+(Ponderadores!$I$11*Precios!AS65)+(Ponderadores!$I$12*Precios!AT65)+(Ponderadores!$I$13*Precios!AU65)+(Ponderadores!$I$14*Precios!AV65)+(Ponderadores!$I$15*Precios!AW65))</f>
        <v>2.174898131901673</v>
      </c>
      <c r="E66" s="48">
        <f>Ponderadores!$H$16*Precios!AX65</f>
        <v>2.2666666666666666</v>
      </c>
      <c r="F66" s="48">
        <f>Ponderadores!$H$17*((Ponderadores!$I$18*Precios!AY65)+(Ponderadores!$I$19*Precios!AZ65)+(Ponderadores!$I$20*Precios!BA65)+(Ponderadores!$I$21*Precios!BB65)+(Ponderadores!$I$22*Precios!BC65))</f>
        <v>5.894574261612627</v>
      </c>
      <c r="G66" s="48">
        <f>Ponderadores!$H$23*((Ponderadores!$I$24*((Ponderadores!$J$25*Precios!BD65)+(Ponderadores!$J$26*Precios!BE65)+(Ponderadores!$J$27*Precios!BF65)+(Ponderadores!$J$28*Precios!BG65)+(Ponderadores!$J$29*Precios!BH65))+Ponderadores!$I$30*((Ponderadores!$J$31*Precios!BI65)+(Ponderadores!$J$32*Precios!BJ65)+(Ponderadores!$J$33*Precios!BK65)+(Ponderadores!$J$34*Precios!BL65)+(Ponderadores!$J$35*Precios!BM65))+Ponderadores!$I$36*Precios!BN65+Ponderadores!$I$37*((Ponderadores!$J$38*Precios!BO65)+(Ponderadores!$J$39*Precios!BP65))))</f>
        <v>33.66884496506451</v>
      </c>
      <c r="H66" s="48">
        <f>Ponderadores!$H$40*((Ponderadores!$I$41*Precios!BQ65)+(Ponderadores!$I$42*Precios!BR65)+(Ponderadores!$I$43*Precios!BS65))</f>
        <v>16.982123424349655</v>
      </c>
      <c r="I66" s="66">
        <f t="shared" si="3"/>
        <v>127.20299924271502</v>
      </c>
      <c r="J66" s="67">
        <f t="shared" si="4"/>
        <v>126.146601676449</v>
      </c>
      <c r="L66" s="65">
        <v>39142</v>
      </c>
      <c r="M66" s="71">
        <v>1.2016666666666667</v>
      </c>
      <c r="N66" s="74">
        <f t="shared" si="2"/>
        <v>129.21146953405017</v>
      </c>
    </row>
    <row r="67" spans="1:14" ht="12.75">
      <c r="A67" s="65">
        <v>39173</v>
      </c>
      <c r="B67" s="48">
        <f>Ponderadores!$H$4*Precios!AM66</f>
        <v>55.79379091501848</v>
      </c>
      <c r="C67" s="48">
        <f>Ponderadores!$H$5*Precios!AN66</f>
        <v>11.016187383908854</v>
      </c>
      <c r="D67" s="48">
        <f>Ponderadores!$H$6*((Ponderadores!$I$7*Precios!AO66)+(Ponderadores!$I$8*Precios!AP66)+(Ponderadores!$I$9*Precios!AQ66)+(Ponderadores!$I$10*Precios!AR66)+(Ponderadores!$I$11*Precios!AS66)+(Ponderadores!$I$12*Precios!AT66)+(Ponderadores!$I$13*Precios!AU66)+(Ponderadores!$I$14*Precios!AV66)+(Ponderadores!$I$15*Precios!AW66))</f>
        <v>2.174898131901673</v>
      </c>
      <c r="E67" s="48">
        <f>Ponderadores!$H$16*Precios!AX66</f>
        <v>2.2666666666666666</v>
      </c>
      <c r="F67" s="48">
        <f>Ponderadores!$H$17*((Ponderadores!$I$18*Precios!AY66)+(Ponderadores!$I$19*Precios!AZ66)+(Ponderadores!$I$20*Precios!BA66)+(Ponderadores!$I$21*Precios!BB66)+(Ponderadores!$I$22*Precios!BC66))</f>
        <v>5.894574261612627</v>
      </c>
      <c r="G67" s="48">
        <f>Ponderadores!$H$23*((Ponderadores!$I$24*((Ponderadores!$J$25*Precios!BD66)+(Ponderadores!$J$26*Precios!BE66)+(Ponderadores!$J$27*Precios!BF66)+(Ponderadores!$J$28*Precios!BG66)+(Ponderadores!$J$29*Precios!BH66))+Ponderadores!$I$30*((Ponderadores!$J$31*Precios!BI66)+(Ponderadores!$J$32*Precios!BJ66)+(Ponderadores!$J$33*Precios!BK66)+(Ponderadores!$J$34*Precios!BL66)+(Ponderadores!$J$35*Precios!BM66))+Ponderadores!$I$36*Precios!BN66+Ponderadores!$I$37*((Ponderadores!$J$38*Precios!BO66)+(Ponderadores!$J$39*Precios!BP66))))</f>
        <v>35.045380942918456</v>
      </c>
      <c r="H67" s="48">
        <f>Ponderadores!$H$40*((Ponderadores!$I$41*Precios!BQ66)+(Ponderadores!$I$42*Precios!BR66)+(Ponderadores!$I$43*Precios!BS66))</f>
        <v>17.089172320279065</v>
      </c>
      <c r="I67" s="66">
        <f t="shared" si="3"/>
        <v>129.28067062230582</v>
      </c>
      <c r="J67" s="67">
        <f t="shared" si="4"/>
        <v>128.20701837649634</v>
      </c>
      <c r="L67" s="65">
        <v>39173</v>
      </c>
      <c r="M67">
        <v>1.275</v>
      </c>
      <c r="N67" s="74">
        <f t="shared" si="2"/>
        <v>137.09677419354836</v>
      </c>
    </row>
    <row r="68" spans="1:14" ht="12.75">
      <c r="A68" s="65">
        <v>39203</v>
      </c>
      <c r="B68" s="48">
        <f>Ponderadores!$H$4*Precios!AM67</f>
        <v>56.02417068231022</v>
      </c>
      <c r="C68" s="48">
        <f>Ponderadores!$H$5*Precios!AN67</f>
        <v>11.061674644127697</v>
      </c>
      <c r="D68" s="48">
        <f>Ponderadores!$H$6*((Ponderadores!$I$7*Precios!AO67)+(Ponderadores!$I$8*Precios!AP67)+(Ponderadores!$I$9*Precios!AQ67)+(Ponderadores!$I$10*Precios!AR67)+(Ponderadores!$I$11*Precios!AS67)+(Ponderadores!$I$12*Precios!AT67)+(Ponderadores!$I$13*Precios!AU67)+(Ponderadores!$I$14*Precios!AV67)+(Ponderadores!$I$15*Precios!AW67))</f>
        <v>2.174898131901673</v>
      </c>
      <c r="E68" s="48">
        <f>Ponderadores!$H$16*Precios!AX67</f>
        <v>2.2666666666666666</v>
      </c>
      <c r="F68" s="48">
        <f>Ponderadores!$H$17*((Ponderadores!$I$18*Precios!AY67)+(Ponderadores!$I$19*Precios!AZ67)+(Ponderadores!$I$20*Precios!BA67)+(Ponderadores!$I$21*Precios!BB67)+(Ponderadores!$I$22*Precios!BC67))</f>
        <v>5.894574261612627</v>
      </c>
      <c r="G68" s="48">
        <f>Ponderadores!$H$23*((Ponderadores!$I$24*((Ponderadores!$J$25*Precios!BD67)+(Ponderadores!$J$26*Precios!BE67)+(Ponderadores!$J$27*Precios!BF67)+(Ponderadores!$J$28*Precios!BG67)+(Ponderadores!$J$29*Precios!BH67))+Ponderadores!$I$30*((Ponderadores!$J$31*Precios!BI67)+(Ponderadores!$J$32*Precios!BJ67)+(Ponderadores!$J$33*Precios!BK67)+(Ponderadores!$J$34*Precios!BL67)+(Ponderadores!$J$35*Precios!BM67))+Ponderadores!$I$36*Precios!BN67+Ponderadores!$I$37*((Ponderadores!$J$38*Precios!BO67)+(Ponderadores!$J$39*Precios!BP67))))</f>
        <v>35.070503749936</v>
      </c>
      <c r="H68" s="48">
        <f>Ponderadores!$H$40*((Ponderadores!$I$41*Precios!BQ67)+(Ponderadores!$I$42*Precios!BR67)+(Ponderadores!$I$43*Precios!BS67))</f>
        <v>17.156624337257018</v>
      </c>
      <c r="I68" s="66">
        <f t="shared" si="3"/>
        <v>129.64911247381193</v>
      </c>
      <c r="J68" s="67">
        <f t="shared" si="4"/>
        <v>128.57240038603675</v>
      </c>
      <c r="L68" s="65">
        <v>39203</v>
      </c>
      <c r="M68" s="95">
        <v>1.2875</v>
      </c>
      <c r="N68" s="74">
        <f t="shared" si="2"/>
        <v>138.44086021505376</v>
      </c>
    </row>
    <row r="69" spans="1:14" ht="12.75">
      <c r="A69" s="65">
        <v>39234</v>
      </c>
      <c r="B69" s="48">
        <f>Ponderadores!$H$4*Precios!AM68</f>
        <v>61.15630421013613</v>
      </c>
      <c r="C69" s="48">
        <f>Ponderadores!$H$5*Precios!AN68</f>
        <v>11.095457108630951</v>
      </c>
      <c r="D69" s="48">
        <f>Ponderadores!$H$6*((Ponderadores!$I$7*Precios!AO68)+(Ponderadores!$I$8*Precios!AP68)+(Ponderadores!$I$9*Precios!AQ68)+(Ponderadores!$I$10*Precios!AR68)+(Ponderadores!$I$11*Precios!AS68)+(Ponderadores!$I$12*Precios!AT68)+(Ponderadores!$I$13*Precios!AU68)+(Ponderadores!$I$14*Precios!AV68)+(Ponderadores!$I$15*Precios!AW68))</f>
        <v>2.174898131901673</v>
      </c>
      <c r="E69" s="48">
        <f>Ponderadores!$H$16*Precios!AX68</f>
        <v>2.2666666666666666</v>
      </c>
      <c r="F69" s="48">
        <f>Ponderadores!$H$17*((Ponderadores!$I$18*Precios!AY68)+(Ponderadores!$I$19*Precios!AZ68)+(Ponderadores!$I$20*Precios!BA68)+(Ponderadores!$I$21*Precios!BB68)+(Ponderadores!$I$22*Precios!BC68))</f>
        <v>5.894574261612627</v>
      </c>
      <c r="G69" s="48">
        <f>Ponderadores!$H$23*((Ponderadores!$I$24*((Ponderadores!$J$25*Precios!BD68)+(Ponderadores!$J$26*Precios!BE68)+(Ponderadores!$J$27*Precios!BF68)+(Ponderadores!$J$28*Precios!BG68)+(Ponderadores!$J$29*Precios!BH68))+Ponderadores!$I$30*((Ponderadores!$J$31*Precios!BI68)+(Ponderadores!$J$32*Precios!BJ68)+(Ponderadores!$J$33*Precios!BK68)+(Ponderadores!$J$34*Precios!BL68)+(Ponderadores!$J$35*Precios!BM68))+Ponderadores!$I$36*Precios!BN68+Ponderadores!$I$37*((Ponderadores!$J$38*Precios!BO68)+(Ponderadores!$J$39*Precios!BP68))))</f>
        <v>35.10201744645801</v>
      </c>
      <c r="H69" s="48">
        <f>Ponderadores!$H$40*((Ponderadores!$I$41*Precios!BQ68)+(Ponderadores!$I$42*Precios!BR68)+(Ponderadores!$I$43*Precios!BS68))</f>
        <v>17.168712691441627</v>
      </c>
      <c r="I69" s="66">
        <f>SUM(B69:H69)</f>
        <v>134.85863051684768</v>
      </c>
      <c r="J69" s="67">
        <f t="shared" si="4"/>
        <v>133.7386543377001</v>
      </c>
      <c r="L69" s="65">
        <v>39234</v>
      </c>
      <c r="M69" s="101">
        <f>(1.18+1.28+1.18+1.25+1.18+1.25+1.18+1.25+1.15+1.2)/10</f>
        <v>1.21</v>
      </c>
      <c r="N69" s="74">
        <f aca="true" t="shared" si="5" ref="N69:N112">+(M69*100/$M$47)</f>
        <v>130.10752688172042</v>
      </c>
    </row>
    <row r="70" spans="1:14" ht="12.75">
      <c r="A70" s="65">
        <v>39264</v>
      </c>
      <c r="B70" s="48">
        <f>Ponderadores!$H$4*Precios!AM69</f>
        <v>61.459175592099015</v>
      </c>
      <c r="C70" s="48">
        <f>Ponderadores!$H$5*Precios!AN69</f>
        <v>11.434755775204378</v>
      </c>
      <c r="D70" s="48">
        <f>Ponderadores!$H$6*((Ponderadores!$I$7*Precios!AO69)+(Ponderadores!$I$8*Precios!AP69)+(Ponderadores!$I$9*Precios!AQ69)+(Ponderadores!$I$10*Precios!AR69)+(Ponderadores!$I$11*Precios!AS69)+(Ponderadores!$I$12*Precios!AT69)+(Ponderadores!$I$13*Precios!AU69)+(Ponderadores!$I$14*Precios!AV69)+(Ponderadores!$I$15*Precios!AW69))</f>
        <v>2.3805710636875226</v>
      </c>
      <c r="E70" s="48">
        <f>Ponderadores!$H$16*Precios!AX69</f>
        <v>2.2666666666666666</v>
      </c>
      <c r="F70" s="48">
        <f>Ponderadores!$H$17*((Ponderadores!$I$18*Precios!AY69)+(Ponderadores!$I$19*Precios!AZ69)+(Ponderadores!$I$20*Precios!BA69)+(Ponderadores!$I$21*Precios!BB69)+(Ponderadores!$I$22*Precios!BC69))</f>
        <v>5.794797519434077</v>
      </c>
      <c r="G70" s="48">
        <f>Ponderadores!$H$23*((Ponderadores!$I$24*((Ponderadores!$J$25*Precios!BD69)+(Ponderadores!$J$26*Precios!BE69)+(Ponderadores!$J$27*Precios!BF69)+(Ponderadores!$J$28*Precios!BG69)+(Ponderadores!$J$29*Precios!BH69))+Ponderadores!$I$30*((Ponderadores!$J$31*Precios!BI69)+(Ponderadores!$J$32*Precios!BJ69)+(Ponderadores!$J$33*Precios!BK69)+(Ponderadores!$J$34*Precios!BL69)+(Ponderadores!$J$35*Precios!BM69))+Ponderadores!$I$36*Precios!BN69+Ponderadores!$I$37*((Ponderadores!$J$38*Precios!BO69)+(Ponderadores!$J$39*Precios!BP69))))</f>
        <v>34.495746735863854</v>
      </c>
      <c r="H70" s="48">
        <f>Ponderadores!$H$40*((Ponderadores!$I$41*Precios!BQ69)+(Ponderadores!$I$42*Precios!BR69)+(Ponderadores!$I$43*Precios!BS69))</f>
        <v>17.242573593589107</v>
      </c>
      <c r="I70" s="66">
        <f>SUM(B70:H70)</f>
        <v>135.07428694654462</v>
      </c>
      <c r="J70" s="67">
        <f t="shared" si="4"/>
        <v>133.95251978032255</v>
      </c>
      <c r="L70" s="65">
        <v>39264</v>
      </c>
      <c r="M70" s="101">
        <f>(1.15+1.2+1.15+1.2+1.18+1.23+1.18+1.23)/8</f>
        <v>1.19</v>
      </c>
      <c r="N70" s="74">
        <f t="shared" si="5"/>
        <v>127.95698924731182</v>
      </c>
    </row>
    <row r="71" spans="1:14" ht="12.75">
      <c r="A71" s="65">
        <v>39295</v>
      </c>
      <c r="B71" s="48">
        <f>Ponderadores!$H$4*Precios!AM70</f>
        <v>61.93033657397831</v>
      </c>
      <c r="C71" s="48">
        <f>Ponderadores!$H$5*Precios!AN70</f>
        <v>12.824113081709232</v>
      </c>
      <c r="D71" s="48">
        <f>Ponderadores!$H$6*((Ponderadores!$I$7*Precios!AO70)+(Ponderadores!$I$8*Precios!AP70)+(Ponderadores!$I$9*Precios!AQ70)+(Ponderadores!$I$10*Precios!AR70)+(Ponderadores!$I$11*Precios!AS70)+(Ponderadores!$I$12*Precios!AT70)+(Ponderadores!$I$13*Precios!AU70)+(Ponderadores!$I$14*Precios!AV70)+(Ponderadores!$I$15*Precios!AW70))</f>
        <v>2.3805710636875226</v>
      </c>
      <c r="E71" s="48">
        <f>Ponderadores!$H$16*Precios!AX70</f>
        <v>2.2666666666666666</v>
      </c>
      <c r="F71" s="48">
        <f>Ponderadores!$H$17*((Ponderadores!$I$18*Precios!AY70)+(Ponderadores!$I$19*Precios!AZ70)+(Ponderadores!$I$20*Precios!BA70)+(Ponderadores!$I$21*Precios!BB70)+(Ponderadores!$I$22*Precios!BC70))</f>
        <v>5.794797519434077</v>
      </c>
      <c r="G71" s="48">
        <f>Ponderadores!$H$23*((Ponderadores!$I$24*((Ponderadores!$J$25*Precios!BD70)+(Ponderadores!$J$26*Precios!BE70)+(Ponderadores!$J$27*Precios!BF70)+(Ponderadores!$J$28*Precios!BG70)+(Ponderadores!$J$29*Precios!BH70))+Ponderadores!$I$30*((Ponderadores!$J$31*Precios!BI70)+(Ponderadores!$J$32*Precios!BJ70)+(Ponderadores!$J$33*Precios!BK70)+(Ponderadores!$J$34*Precios!BL70)+(Ponderadores!$J$35*Precios!BM70))+Ponderadores!$I$36*Precios!BN70+Ponderadores!$I$37*((Ponderadores!$J$38*Precios!BO70)+(Ponderadores!$J$39*Precios!BP70))))</f>
        <v>34.34677289775982</v>
      </c>
      <c r="H71" s="48">
        <f>Ponderadores!$H$40*((Ponderadores!$I$41*Precios!BQ70)+(Ponderadores!$I$42*Precios!BR70)+(Ponderadores!$I$43*Precios!BS70))</f>
        <v>17.39855692474793</v>
      </c>
      <c r="I71" s="66">
        <f>SUM(B71:H71)</f>
        <v>136.94181472798357</v>
      </c>
      <c r="J71" s="67">
        <f t="shared" si="4"/>
        <v>135.80453808623818</v>
      </c>
      <c r="L71" s="65">
        <v>39295</v>
      </c>
      <c r="M71" s="101">
        <f>(1.2+1.25+1.22+1.27+1.22+1.27+1.25+1.3+1.27+1.32)/10</f>
        <v>1.2570000000000001</v>
      </c>
      <c r="N71" s="74">
        <f t="shared" si="5"/>
        <v>135.16129032258067</v>
      </c>
    </row>
    <row r="72" spans="1:14" ht="12.75">
      <c r="A72" s="65">
        <v>39326</v>
      </c>
      <c r="B72" s="48">
        <f>Ponderadores!$H$4*Precios!AM71</f>
        <v>62.90278539520876</v>
      </c>
      <c r="C72" s="48">
        <f>Ponderadores!$H$5*Precios!AN71</f>
        <v>12.829609275355294</v>
      </c>
      <c r="D72" s="48">
        <f>Ponderadores!$H$6*((Ponderadores!$I$7*Precios!AO71)+(Ponderadores!$I$8*Precios!AP71)+(Ponderadores!$I$9*Precios!AQ71)+(Ponderadores!$I$10*Precios!AR71)+(Ponderadores!$I$11*Precios!AS71)+(Ponderadores!$I$12*Precios!AT71)+(Ponderadores!$I$13*Precios!AU71)+(Ponderadores!$I$14*Precios!AV71)+(Ponderadores!$I$15*Precios!AW71))</f>
        <v>2.3805710636875226</v>
      </c>
      <c r="E72" s="48">
        <f>Ponderadores!$H$16*Precios!AX71</f>
        <v>2.2666666666666666</v>
      </c>
      <c r="F72" s="48">
        <f>Ponderadores!$H$17*((Ponderadores!$I$18*Precios!AY71)+(Ponderadores!$I$19*Precios!AZ71)+(Ponderadores!$I$20*Precios!BA71)+(Ponderadores!$I$21*Precios!BB71)+(Ponderadores!$I$22*Precios!BC71))</f>
        <v>5.794797519434077</v>
      </c>
      <c r="G72" s="48">
        <f>Ponderadores!$H$23*((Ponderadores!$I$24*((Ponderadores!$J$25*Precios!BD71)+(Ponderadores!$J$26*Precios!BE71)+(Ponderadores!$J$27*Precios!BF71)+(Ponderadores!$J$28*Precios!BG71)+(Ponderadores!$J$29*Precios!BH71))+Ponderadores!$I$30*((Ponderadores!$J$31*Precios!BI71)+(Ponderadores!$J$32*Precios!BJ71)+(Ponderadores!$J$33*Precios!BK71)+(Ponderadores!$J$34*Precios!BL71)+(Ponderadores!$J$35*Precios!BM71))+Ponderadores!$I$36*Precios!BN71+Ponderadores!$I$37*((Ponderadores!$J$38*Precios!BO71)+(Ponderadores!$J$39*Precios!BP71))))</f>
        <v>34.27052297470657</v>
      </c>
      <c r="H72" s="48">
        <f>Ponderadores!$H$40*((Ponderadores!$I$41*Precios!BQ71)+(Ponderadores!$I$42*Precios!BR71)+(Ponderadores!$I$43*Precios!BS71))</f>
        <v>17.436792090811966</v>
      </c>
      <c r="I72" s="66">
        <f>SUM(B72:H72)</f>
        <v>137.88174498587085</v>
      </c>
      <c r="J72" s="67">
        <f t="shared" si="4"/>
        <v>136.73666239581604</v>
      </c>
      <c r="L72" s="65">
        <v>39326</v>
      </c>
      <c r="M72" s="71">
        <f>(1.3+1.4+1.32+1.42+1.32+1.42)/6</f>
        <v>1.3633333333333333</v>
      </c>
      <c r="N72" s="74">
        <f t="shared" si="5"/>
        <v>146.594982078853</v>
      </c>
    </row>
    <row r="73" spans="1:14" ht="12.75">
      <c r="A73" s="65">
        <v>39356</v>
      </c>
      <c r="B73" s="48">
        <f>Ponderadores!$H$4*Precios!AM72</f>
        <v>65.68326878898647</v>
      </c>
      <c r="C73" s="48">
        <f>Ponderadores!$H$5*Precios!AN72</f>
        <v>13.396714774971196</v>
      </c>
      <c r="D73" s="48">
        <f>Ponderadores!$H$6*((Ponderadores!$I$7*Precios!AO72)+(Ponderadores!$I$8*Precios!AP72)+(Ponderadores!$I$9*Precios!AQ72)+(Ponderadores!$I$10*Precios!AR72)+(Ponderadores!$I$11*Precios!AS72)+(Ponderadores!$I$12*Precios!AT72)+(Ponderadores!$I$13*Precios!AU72)+(Ponderadores!$I$14*Precios!AV72)+(Ponderadores!$I$15*Precios!AW72))</f>
        <v>2.4004931225110515</v>
      </c>
      <c r="E73" s="48">
        <f>Ponderadores!$H$16*Precios!AX72</f>
        <v>2.2666666666666666</v>
      </c>
      <c r="F73" s="48">
        <f>Ponderadores!$H$17*((Ponderadores!$I$18*Precios!AY72)+(Ponderadores!$I$19*Precios!AZ72)+(Ponderadores!$I$20*Precios!BA72)+(Ponderadores!$I$21*Precios!BB72)+(Ponderadores!$I$22*Precios!BC72))</f>
        <v>5.794797519434077</v>
      </c>
      <c r="G73" s="48">
        <f>Ponderadores!$H$23*((Ponderadores!$I$24*((Ponderadores!$J$25*Precios!BD72)+(Ponderadores!$J$26*Precios!BE72)+(Ponderadores!$J$27*Precios!BF72)+(Ponderadores!$J$28*Precios!BG72)+(Ponderadores!$J$29*Precios!BH72))+Ponderadores!$I$30*((Ponderadores!$J$31*Precios!BI72)+(Ponderadores!$J$32*Precios!BJ72)+(Ponderadores!$J$33*Precios!BK72)+(Ponderadores!$J$34*Precios!BL72)+(Ponderadores!$J$35*Precios!BM72))+Ponderadores!$I$36*Precios!BN72+Ponderadores!$I$37*((Ponderadores!$J$38*Precios!BO72)+(Ponderadores!$J$39*Precios!BP72))))</f>
        <v>35.22200653263701</v>
      </c>
      <c r="H73" s="48">
        <f>Ponderadores!$H$40*((Ponderadores!$I$41*Precios!BQ72)+(Ponderadores!$I$42*Precios!BR72)+(Ponderadores!$I$43*Precios!BS72))</f>
        <v>17.416294114650782</v>
      </c>
      <c r="I73" s="66">
        <f aca="true" t="shared" si="6" ref="I73:I78">SUM(B73:H73)</f>
        <v>142.18024151985725</v>
      </c>
      <c r="J73" s="67">
        <f t="shared" si="4"/>
        <v>140.99946070488525</v>
      </c>
      <c r="L73" s="65">
        <v>39356</v>
      </c>
      <c r="M73" s="71">
        <f>(1.35+1.45+1.35+1.45+1.32+1.42+1.32+1.42)/8</f>
        <v>1.385</v>
      </c>
      <c r="N73" s="74">
        <f t="shared" si="5"/>
        <v>148.92473118279568</v>
      </c>
    </row>
    <row r="74" spans="1:14" ht="12.75">
      <c r="A74" s="65">
        <v>39387</v>
      </c>
      <c r="B74" s="48">
        <f>Ponderadores!$H$4*Precios!AM73</f>
        <v>66.53812270815143</v>
      </c>
      <c r="C74" s="48">
        <f>Ponderadores!$H$5*Precios!AN73</f>
        <v>15.176807511737088</v>
      </c>
      <c r="D74" s="48">
        <f>Ponderadores!$H$6*((Ponderadores!$I$7*Precios!AO73)+(Ponderadores!$I$8*Precios!AP73)+(Ponderadores!$I$9*Precios!AQ73)+(Ponderadores!$I$10*Precios!AR73)+(Ponderadores!$I$11*Precios!AS73)+(Ponderadores!$I$12*Precios!AT73)+(Ponderadores!$I$13*Precios!AU73)+(Ponderadores!$I$14*Precios!AV73)+(Ponderadores!$I$15*Precios!AW73))</f>
        <v>2.4004931225110515</v>
      </c>
      <c r="E74" s="48">
        <f>Ponderadores!$H$16*Precios!AX73</f>
        <v>2.2666666666666666</v>
      </c>
      <c r="F74" s="48">
        <f>Ponderadores!$H$17*((Ponderadores!$I$18*Precios!AY73)+(Ponderadores!$I$19*Precios!AZ73)+(Ponderadores!$I$20*Precios!BA73)+(Ponderadores!$I$21*Precios!BB73)+(Ponderadores!$I$22*Precios!BC73))</f>
        <v>5.794797519434077</v>
      </c>
      <c r="G74" s="48">
        <f>Ponderadores!$H$23*((Ponderadores!$I$24*((Ponderadores!$J$25*Precios!BD73)+(Ponderadores!$J$26*Precios!BE73)+(Ponderadores!$J$27*Precios!BF73)+(Ponderadores!$J$28*Precios!BG73)+(Ponderadores!$J$29*Precios!BH73))+Ponderadores!$I$30*((Ponderadores!$J$31*Precios!BI73)+(Ponderadores!$J$32*Precios!BJ73)+(Ponderadores!$J$33*Precios!BK73)+(Ponderadores!$J$34*Precios!BL73)+(Ponderadores!$J$35*Precios!BM73))+Ponderadores!$I$36*Precios!BN73+Ponderadores!$I$37*((Ponderadores!$J$38*Precios!BO73)+(Ponderadores!$J$39*Precios!BP73))))</f>
        <v>35.14950299308638</v>
      </c>
      <c r="H74" s="48">
        <f>Ponderadores!$H$40*((Ponderadores!$I$41*Precios!BQ73)+(Ponderadores!$I$42*Precios!BR73)+(Ponderadores!$I$43*Precios!BS73))</f>
        <v>17.395389093407594</v>
      </c>
      <c r="I74" s="66">
        <f t="shared" si="6"/>
        <v>144.7217796149943</v>
      </c>
      <c r="J74" s="67">
        <f t="shared" si="4"/>
        <v>143.51989179252828</v>
      </c>
      <c r="L74" s="65">
        <v>39387</v>
      </c>
      <c r="M74" s="71">
        <f>(1.3+1.42+1.3+1.42+1.3+1.42+1.3+1.4+1.25+1.3)/10</f>
        <v>1.3410000000000002</v>
      </c>
      <c r="N74" s="74">
        <f t="shared" si="5"/>
        <v>144.1935483870968</v>
      </c>
    </row>
    <row r="75" spans="1:14" ht="12.75">
      <c r="A75" s="65">
        <v>39417</v>
      </c>
      <c r="B75" s="48">
        <f>Ponderadores!$H$4*Precios!AM74</f>
        <v>67.41241339380487</v>
      </c>
      <c r="C75" s="48">
        <f>Ponderadores!$H$5*Precios!AN74</f>
        <v>15.37622614432561</v>
      </c>
      <c r="D75" s="48">
        <f>Ponderadores!$H$6*((Ponderadores!$I$7*Precios!AO74)+(Ponderadores!$I$8*Precios!AP74)+(Ponderadores!$I$9*Precios!AQ74)+(Ponderadores!$I$10*Precios!AR74)+(Ponderadores!$I$11*Precios!AS74)+(Ponderadores!$I$12*Precios!AT74)+(Ponderadores!$I$13*Precios!AU74)+(Ponderadores!$I$14*Precios!AV74)+(Ponderadores!$I$15*Precios!AW74))</f>
        <v>2.4004931225110515</v>
      </c>
      <c r="E75" s="48">
        <f>Ponderadores!$H$16*Precios!AX74</f>
        <v>2.2666666666666666</v>
      </c>
      <c r="F75" s="48">
        <f>Ponderadores!$H$17*((Ponderadores!$I$18*Precios!AY74)+(Ponderadores!$I$19*Precios!AZ74)+(Ponderadores!$I$20*Precios!BA74)+(Ponderadores!$I$21*Precios!BB74)+(Ponderadores!$I$22*Precios!BC74))</f>
        <v>5.794797519434077</v>
      </c>
      <c r="G75" s="48">
        <f>Ponderadores!$H$23*((Ponderadores!$I$24*((Ponderadores!$J$25*Precios!BD74)+(Ponderadores!$J$26*Precios!BE74)+(Ponderadores!$J$27*Precios!BF74)+(Ponderadores!$J$28*Precios!BG74)+(Ponderadores!$J$29*Precios!BH74))+Ponderadores!$I$30*((Ponderadores!$J$31*Precios!BI74)+(Ponderadores!$J$32*Precios!BJ74)+(Ponderadores!$J$33*Precios!BK74)+(Ponderadores!$J$34*Precios!BL74)+(Ponderadores!$J$35*Precios!BM74))+Ponderadores!$I$36*Precios!BN74+Ponderadores!$I$37*((Ponderadores!$J$38*Precios!BO74)+(Ponderadores!$J$39*Precios!BP74))))</f>
        <v>36.94020637368374</v>
      </c>
      <c r="H75" s="48">
        <f>Ponderadores!$H$40*((Ponderadores!$I$41*Precios!BQ74)+(Ponderadores!$I$42*Precios!BR74)+(Ponderadores!$I$43*Precios!BS74))</f>
        <v>17.84103717992778</v>
      </c>
      <c r="I75" s="66">
        <f t="shared" si="6"/>
        <v>148.0318404003538</v>
      </c>
      <c r="J75" s="67">
        <f t="shared" si="4"/>
        <v>146.80246313047962</v>
      </c>
      <c r="L75" s="65">
        <v>39417</v>
      </c>
      <c r="M75" s="71">
        <f>(1.25+1.3+1.2+1.3+1.2+1.3+1.2+1.25)/8</f>
        <v>1.25</v>
      </c>
      <c r="N75" s="74">
        <f t="shared" si="5"/>
        <v>134.40860215053763</v>
      </c>
    </row>
    <row r="76" spans="1:14" ht="12.75">
      <c r="A76" s="65">
        <v>39448</v>
      </c>
      <c r="B76" s="48">
        <f>Ponderadores!$H$4*Precios!AM75</f>
        <v>77.36592044756473</v>
      </c>
      <c r="C76" s="48">
        <f>Ponderadores!$H$5*Precios!AN75</f>
        <v>15.73162005049163</v>
      </c>
      <c r="D76" s="48">
        <f>Ponderadores!$H$6*((Ponderadores!$I$7*Precios!AO75)+(Ponderadores!$I$8*Precios!AP75)+(Ponderadores!$I$9*Precios!AQ75)+(Ponderadores!$I$10*Precios!AR75)+(Ponderadores!$I$11*Precios!AS75)+(Ponderadores!$I$12*Precios!AT75)+(Ponderadores!$I$13*Precios!AU75)+(Ponderadores!$I$14*Precios!AV75)+(Ponderadores!$I$15*Precios!AW75))</f>
        <v>2.3389287670437824</v>
      </c>
      <c r="E76" s="48">
        <f>Ponderadores!$H$16*Precios!AX75</f>
        <v>2.2666666666666666</v>
      </c>
      <c r="F76" s="48">
        <f>Ponderadores!$H$17*((Ponderadores!$I$18*Precios!AY75)+(Ponderadores!$I$19*Precios!AZ75)+(Ponderadores!$I$20*Precios!BA75)+(Ponderadores!$I$21*Precios!BB75)+(Ponderadores!$I$22*Precios!BC75))</f>
        <v>6.413841198822031</v>
      </c>
      <c r="G76" s="48">
        <f>Ponderadores!$H$23*((Ponderadores!$I$24*((Ponderadores!$J$25*Precios!BD75)+(Ponderadores!$J$26*Precios!BE75)+(Ponderadores!$J$27*Precios!BF75)+(Ponderadores!$J$28*Precios!BG75)+(Ponderadores!$J$29*Precios!BH75))+Ponderadores!$I$30*((Ponderadores!$J$31*Precios!BI75)+(Ponderadores!$J$32*Precios!BJ75)+(Ponderadores!$J$33*Precios!BK75)+(Ponderadores!$J$34*Precios!BL75)+(Ponderadores!$J$35*Precios!BM75))+Ponderadores!$I$36*Precios!BN75+Ponderadores!$I$37*((Ponderadores!$J$38*Precios!BO75)+(Ponderadores!$J$39*Precios!BP75))))</f>
        <v>38.347102467697525</v>
      </c>
      <c r="H76" s="48">
        <f>Ponderadores!$H$40*((Ponderadores!$I$41*Precios!BQ75)+(Ponderadores!$I$42*Precios!BR75)+(Ponderadores!$I$43*Precios!BS75))</f>
        <v>17.912907384122146</v>
      </c>
      <c r="I76" s="66">
        <f t="shared" si="6"/>
        <v>160.3769869824085</v>
      </c>
      <c r="J76" s="67">
        <f t="shared" si="4"/>
        <v>159.04508553557216</v>
      </c>
      <c r="L76" s="65">
        <v>39448</v>
      </c>
      <c r="M76" s="71">
        <f>(1.2+1.25+1.35+1.4)/4</f>
        <v>1.3</v>
      </c>
      <c r="N76" s="74">
        <f t="shared" si="5"/>
        <v>139.78494623655914</v>
      </c>
    </row>
    <row r="77" spans="1:14" ht="12.75">
      <c r="A77" s="65">
        <v>39479</v>
      </c>
      <c r="B77" s="48">
        <f>Ponderadores!$H$4*Precios!AM76</f>
        <v>78.33775199352209</v>
      </c>
      <c r="C77" s="48">
        <f>Ponderadores!$H$5*Precios!AN76</f>
        <v>15.929232701457826</v>
      </c>
      <c r="D77" s="48">
        <f>Ponderadores!$H$6*((Ponderadores!$I$7*Precios!AO76)+(Ponderadores!$I$8*Precios!AP76)+(Ponderadores!$I$9*Precios!AQ76)+(Ponderadores!$I$10*Precios!AR76)+(Ponderadores!$I$11*Precios!AS76)+(Ponderadores!$I$12*Precios!AT76)+(Ponderadores!$I$13*Precios!AU76)+(Ponderadores!$I$14*Precios!AV76)+(Ponderadores!$I$15*Precios!AW76))</f>
        <v>2.3389287670437824</v>
      </c>
      <c r="E77" s="48">
        <f>Ponderadores!$H$16*Precios!AX76</f>
        <v>2.2666666666666666</v>
      </c>
      <c r="F77" s="48">
        <f>Ponderadores!$H$17*((Ponderadores!$I$18*Precios!AY76)+(Ponderadores!$I$19*Precios!AZ76)+(Ponderadores!$I$20*Precios!BA76)+(Ponderadores!$I$21*Precios!BB76)+(Ponderadores!$I$22*Precios!BC76))</f>
        <v>6.413841198822031</v>
      </c>
      <c r="G77" s="48">
        <f>Ponderadores!$H$23*((Ponderadores!$I$24*((Ponderadores!$J$25*Precios!BD76)+(Ponderadores!$J$26*Precios!BE76)+(Ponderadores!$J$27*Precios!BF76)+(Ponderadores!$J$28*Precios!BG76)+(Ponderadores!$J$29*Precios!BH76))+Ponderadores!$I$30*((Ponderadores!$J$31*Precios!BI76)+(Ponderadores!$J$32*Precios!BJ76)+(Ponderadores!$J$33*Precios!BK76)+(Ponderadores!$J$34*Precios!BL76)+(Ponderadores!$J$35*Precios!BM76))+Ponderadores!$I$36*Precios!BN76+Ponderadores!$I$37*((Ponderadores!$J$38*Precios!BO76)+(Ponderadores!$J$39*Precios!BP76))))</f>
        <v>47.7477672262391</v>
      </c>
      <c r="H77" s="48">
        <f>Ponderadores!$H$40*((Ponderadores!$I$41*Precios!BQ76)+(Ponderadores!$I$42*Precios!BR76)+(Ponderadores!$I$43*Precios!BS76))</f>
        <v>17.99780994214194</v>
      </c>
      <c r="I77" s="66">
        <f t="shared" si="6"/>
        <v>171.03199849589342</v>
      </c>
      <c r="J77" s="67">
        <f t="shared" si="4"/>
        <v>169.61160913369034</v>
      </c>
      <c r="L77" s="65">
        <v>39479</v>
      </c>
      <c r="M77">
        <v>1.43125</v>
      </c>
      <c r="N77" s="74">
        <f t="shared" si="5"/>
        <v>153.89784946236557</v>
      </c>
    </row>
    <row r="78" spans="1:14" ht="12.75">
      <c r="A78" s="65">
        <v>39508</v>
      </c>
      <c r="B78" s="48">
        <f>Ponderadores!$H$4*Precios!AM77</f>
        <v>79.51893306934802</v>
      </c>
      <c r="C78" s="48">
        <f>Ponderadores!$H$5*Precios!AN77</f>
        <v>16.555714584218194</v>
      </c>
      <c r="D78" s="48">
        <f>Ponderadores!$H$6*((Ponderadores!$I$7*Precios!AO77)+(Ponderadores!$I$8*Precios!AP77)+(Ponderadores!$I$9*Precios!AQ77)+(Ponderadores!$I$10*Precios!AR77)+(Ponderadores!$I$11*Precios!AS77)+(Ponderadores!$I$12*Precios!AT77)+(Ponderadores!$I$13*Precios!AU77)+(Ponderadores!$I$14*Precios!AV77)+(Ponderadores!$I$15*Precios!AW77))</f>
        <v>2.3389287670437824</v>
      </c>
      <c r="E78" s="48">
        <f>Ponderadores!$H$16*Precios!AX77</f>
        <v>2.2666666666666666</v>
      </c>
      <c r="F78" s="48">
        <f>Ponderadores!$H$17*((Ponderadores!$I$18*Precios!AY77)+(Ponderadores!$I$19*Precios!AZ77)+(Ponderadores!$I$20*Precios!BA77)+(Ponderadores!$I$21*Precios!BB77)+(Ponderadores!$I$22*Precios!BC77))</f>
        <v>6.599371783230804</v>
      </c>
      <c r="G78" s="48">
        <f>Ponderadores!$H$23*((Ponderadores!$I$24*((Ponderadores!$J$25*Precios!BD77)+(Ponderadores!$J$26*Precios!BE77)+(Ponderadores!$J$27*Precios!BF77)+(Ponderadores!$J$28*Precios!BG77)+(Ponderadores!$J$29*Precios!BH77))+Ponderadores!$I$30*((Ponderadores!$J$31*Precios!BI77)+(Ponderadores!$J$32*Precios!BJ77)+(Ponderadores!$J$33*Precios!BK77)+(Ponderadores!$J$34*Precios!BL77)+(Ponderadores!$J$35*Precios!BM77))+Ponderadores!$I$36*Precios!BN77+Ponderadores!$I$37*((Ponderadores!$J$38*Precios!BO77)+(Ponderadores!$J$39*Precios!BP77))))</f>
        <v>49.1267437541004</v>
      </c>
      <c r="H78" s="48">
        <f>Ponderadores!$H$40*((Ponderadores!$I$41*Precios!BQ77)+(Ponderadores!$I$42*Precios!BR77)+(Ponderadores!$I$43*Precios!BS77))</f>
        <v>18.104967265951654</v>
      </c>
      <c r="I78" s="66">
        <f t="shared" si="6"/>
        <v>174.51132589055953</v>
      </c>
      <c r="J78" s="67">
        <f t="shared" si="4"/>
        <v>173.0620413528193</v>
      </c>
      <c r="L78" s="65">
        <v>39508</v>
      </c>
      <c r="M78">
        <v>1.465</v>
      </c>
      <c r="N78" s="74">
        <f t="shared" si="5"/>
        <v>157.5268817204301</v>
      </c>
    </row>
    <row r="79" spans="1:14" ht="12.75">
      <c r="A79" s="65">
        <v>39539</v>
      </c>
      <c r="B79" s="48">
        <f>Ponderadores!$H$4*Precios!AM78</f>
        <v>82.28352548479266</v>
      </c>
      <c r="C79" s="48">
        <f>Ponderadores!$H$5*Precios!AN78</f>
        <v>17.13129830000926</v>
      </c>
      <c r="D79" s="48">
        <f>Ponderadores!$H$6*((Ponderadores!$I$7*Precios!AO78)+(Ponderadores!$I$8*Precios!AP78)+(Ponderadores!$I$9*Precios!AQ78)+(Ponderadores!$I$10*Precios!AR78)+(Ponderadores!$I$11*Precios!AS78)+(Ponderadores!$I$12*Precios!AT78)+(Ponderadores!$I$13*Precios!AU78)+(Ponderadores!$I$14*Precios!AV78)+(Ponderadores!$I$15*Precios!AW78))</f>
        <v>2.428286661780624</v>
      </c>
      <c r="E79" s="48">
        <f>Ponderadores!$H$16*Precios!AX78</f>
        <v>2.2666666666666666</v>
      </c>
      <c r="F79" s="48">
        <f>Ponderadores!$H$17*((Ponderadores!$I$18*Precios!AY78)+(Ponderadores!$I$19*Precios!AZ78)+(Ponderadores!$I$20*Precios!BA78)+(Ponderadores!$I$21*Precios!BB78)+(Ponderadores!$I$22*Precios!BC78))</f>
        <v>6.599371783230804</v>
      </c>
      <c r="G79" s="48">
        <f>Ponderadores!$H$23*((Ponderadores!$I$24*((Ponderadores!$J$25*Precios!BD78)+(Ponderadores!$J$26*Precios!BE78)+(Ponderadores!$J$27*Precios!BF78)+(Ponderadores!$J$28*Precios!BG78)+(Ponderadores!$J$29*Precios!BH78))+Ponderadores!$I$30*((Ponderadores!$J$31*Precios!BI78)+(Ponderadores!$J$32*Precios!BJ78)+(Ponderadores!$J$33*Precios!BK78)+(Ponderadores!$J$34*Precios!BL78)+(Ponderadores!$J$35*Precios!BM78))+Ponderadores!$I$36*Precios!BN78+Ponderadores!$I$37*((Ponderadores!$J$38*Precios!BO78)+(Ponderadores!$J$39*Precios!BP78))))</f>
        <v>51.0985560796459</v>
      </c>
      <c r="H79" s="48">
        <f>Ponderadores!$H$40*((Ponderadores!$I$41*Precios!BQ78)+(Ponderadores!$I$42*Precios!BR78)+(Ponderadores!$I$43*Precios!BS78))</f>
        <v>18.1367402917275</v>
      </c>
      <c r="I79" s="66">
        <f aca="true" t="shared" si="7" ref="I79:I84">SUM(B79:H79)</f>
        <v>179.94444526785344</v>
      </c>
      <c r="J79" s="67">
        <f t="shared" si="4"/>
        <v>178.45003967069187</v>
      </c>
      <c r="L79" s="65">
        <v>39539</v>
      </c>
      <c r="M79">
        <v>1.3729999999999998</v>
      </c>
      <c r="N79" s="74">
        <f t="shared" si="5"/>
        <v>147.6344086021505</v>
      </c>
    </row>
    <row r="80" spans="1:14" ht="12.75">
      <c r="A80" s="65">
        <v>39569</v>
      </c>
      <c r="B80" s="48">
        <f>Ponderadores!$H$4*Precios!AM79</f>
        <v>81.96689222830445</v>
      </c>
      <c r="C80" s="48">
        <f>Ponderadores!$H$5*Precios!AN79</f>
        <v>17.97552913684003</v>
      </c>
      <c r="D80" s="48">
        <f>Ponderadores!$H$6*((Ponderadores!$I$7*Precios!AO79)+(Ponderadores!$I$8*Precios!AP79)+(Ponderadores!$I$9*Precios!AQ79)+(Ponderadores!$I$10*Precios!AR79)+(Ponderadores!$I$11*Precios!AS79)+(Ponderadores!$I$12*Precios!AT79)+(Ponderadores!$I$13*Precios!AU79)+(Ponderadores!$I$14*Precios!AV79)+(Ponderadores!$I$15*Precios!AW79))</f>
        <v>2.428286661780624</v>
      </c>
      <c r="E80" s="48">
        <f>Ponderadores!$H$16*Precios!AX79</f>
        <v>2.2666666666666666</v>
      </c>
      <c r="F80" s="48">
        <f>Ponderadores!$H$17*((Ponderadores!$I$18*Precios!AY79)+(Ponderadores!$I$19*Precios!AZ79)+(Ponderadores!$I$20*Precios!BA79)+(Ponderadores!$I$21*Precios!BB79)+(Ponderadores!$I$22*Precios!BC79))</f>
        <v>6.599371783230804</v>
      </c>
      <c r="G80" s="48">
        <f>Ponderadores!$H$23*((Ponderadores!$I$24*((Ponderadores!$J$25*Precios!BD79)+(Ponderadores!$J$26*Precios!BE79)+(Ponderadores!$J$27*Precios!BF79)+(Ponderadores!$J$28*Precios!BG79)+(Ponderadores!$J$29*Precios!BH79))+Ponderadores!$I$30*((Ponderadores!$J$31*Precios!BI79)+(Ponderadores!$J$32*Precios!BJ79)+(Ponderadores!$J$33*Precios!BK79)+(Ponderadores!$J$34*Precios!BL79)+(Ponderadores!$J$35*Precios!BM79))+Ponderadores!$I$36*Precios!BN79+Ponderadores!$I$37*((Ponderadores!$J$38*Precios!BO79)+(Ponderadores!$J$39*Precios!BP79))))</f>
        <v>51.679476193956354</v>
      </c>
      <c r="H80" s="48">
        <f>Ponderadores!$H$40*((Ponderadores!$I$41*Precios!BQ79)+(Ponderadores!$I$42*Precios!BR79)+(Ponderadores!$I$43*Precios!BS79))</f>
        <v>18.21823718712802</v>
      </c>
      <c r="I80" s="66">
        <f t="shared" si="7"/>
        <v>181.13445985790693</v>
      </c>
      <c r="J80" s="67">
        <f t="shared" si="4"/>
        <v>179.63017140794915</v>
      </c>
      <c r="L80" s="65">
        <v>39569</v>
      </c>
      <c r="M80">
        <v>1.24125</v>
      </c>
      <c r="N80" s="74">
        <f t="shared" si="5"/>
        <v>133.46774193548387</v>
      </c>
    </row>
    <row r="81" spans="1:14" ht="12.75">
      <c r="A81" s="65">
        <v>39600</v>
      </c>
      <c r="B81" s="48">
        <f>Ponderadores!$H$4*Precios!AM80</f>
        <v>84.13652988039253</v>
      </c>
      <c r="C81" s="48">
        <f>Ponderadores!$H$5*Precios!AN80</f>
        <v>19.502361145430086</v>
      </c>
      <c r="D81" s="48">
        <f>Ponderadores!$H$6*((Ponderadores!$I$7*Precios!AO80)+(Ponderadores!$I$8*Precios!AP80)+(Ponderadores!$I$9*Precios!AQ80)+(Ponderadores!$I$10*Precios!AR80)+(Ponderadores!$I$11*Precios!AS80)+(Ponderadores!$I$12*Precios!AT80)+(Ponderadores!$I$13*Precios!AU80)+(Ponderadores!$I$14*Precios!AV80)+(Ponderadores!$I$15*Precios!AW80))</f>
        <v>2.8294399122153506</v>
      </c>
      <c r="E81" s="48">
        <f>Ponderadores!$H$16*Precios!AX80</f>
        <v>2.2666666666666666</v>
      </c>
      <c r="F81" s="48">
        <f>Ponderadores!$H$17*((Ponderadores!$I$18*Precios!AY80)+(Ponderadores!$I$19*Precios!AZ80)+(Ponderadores!$I$20*Precios!BA80)+(Ponderadores!$I$21*Precios!BB80)+(Ponderadores!$I$22*Precios!BC80))</f>
        <v>6.599371783230804</v>
      </c>
      <c r="G81" s="48">
        <f>Ponderadores!$H$23*((Ponderadores!$I$24*((Ponderadores!$J$25*Precios!BD80)+(Ponderadores!$J$26*Precios!BE80)+(Ponderadores!$J$27*Precios!BF80)+(Ponderadores!$J$28*Precios!BG80)+(Ponderadores!$J$29*Precios!BH80))+Ponderadores!$I$30*((Ponderadores!$J$31*Precios!BI80)+(Ponderadores!$J$32*Precios!BJ80)+(Ponderadores!$J$33*Precios!BK80)+(Ponderadores!$J$34*Precios!BL80)+(Ponderadores!$J$35*Precios!BM80))+Ponderadores!$I$36*Precios!BN80+Ponderadores!$I$37*((Ponderadores!$J$38*Precios!BO80)+(Ponderadores!$J$39*Precios!BP80))))</f>
        <v>52.18304905426581</v>
      </c>
      <c r="H81" s="48">
        <f>Ponderadores!$H$40*((Ponderadores!$I$41*Precios!BQ80)+(Ponderadores!$I$42*Precios!BR80)+(Ponderadores!$I$43*Precios!BS80))</f>
        <v>18.34267527685565</v>
      </c>
      <c r="I81" s="66">
        <f t="shared" si="7"/>
        <v>185.8600937190569</v>
      </c>
      <c r="J81" s="67">
        <f t="shared" si="4"/>
        <v>184.31655974706186</v>
      </c>
      <c r="L81" s="65">
        <v>39600</v>
      </c>
      <c r="M81">
        <v>1.33125</v>
      </c>
      <c r="N81" s="74">
        <f t="shared" si="5"/>
        <v>143.14516129032256</v>
      </c>
    </row>
    <row r="82" spans="1:14" ht="12.75">
      <c r="A82" s="65">
        <v>39630</v>
      </c>
      <c r="B82" s="48">
        <f>Ponderadores!$H$4*Precios!AM81</f>
        <v>91.132088882339</v>
      </c>
      <c r="C82" s="48">
        <f>Ponderadores!$H$5*Precios!AN81</f>
        <v>19.74750821571858</v>
      </c>
      <c r="D82" s="48">
        <f>Ponderadores!$H$6*((Ponderadores!$I$7*Precios!AO81)+(Ponderadores!$I$8*Precios!AP81)+(Ponderadores!$I$9*Precios!AQ81)+(Ponderadores!$I$10*Precios!AR81)+(Ponderadores!$I$11*Precios!AS81)+(Ponderadores!$I$12*Precios!AT81)+(Ponderadores!$I$13*Precios!AU81)+(Ponderadores!$I$14*Precios!AV81)+(Ponderadores!$I$15*Precios!AW81))</f>
        <v>2.8294399122153506</v>
      </c>
      <c r="E82" s="48">
        <f>Ponderadores!$H$16*Precios!AX81</f>
        <v>2.2666666666666666</v>
      </c>
      <c r="F82" s="48">
        <f>Ponderadores!$H$17*((Ponderadores!$I$18*Precios!AY81)+(Ponderadores!$I$19*Precios!AZ81)+(Ponderadores!$I$20*Precios!BA81)+(Ponderadores!$I$21*Precios!BB81)+(Ponderadores!$I$22*Precios!BC81))</f>
        <v>9.665546700207717</v>
      </c>
      <c r="G82" s="48">
        <f>Ponderadores!$H$23*((Ponderadores!$I$24*((Ponderadores!$J$25*Precios!BD81)+(Ponderadores!$J$26*Precios!BE81)+(Ponderadores!$J$27*Precios!BF81)+(Ponderadores!$J$28*Precios!BG81)+(Ponderadores!$J$29*Precios!BH81))+Ponderadores!$I$30*((Ponderadores!$J$31*Precios!BI81)+(Ponderadores!$J$32*Precios!BJ81)+(Ponderadores!$J$33*Precios!BK81)+(Ponderadores!$J$34*Precios!BL81)+(Ponderadores!$J$35*Precios!BM81))+Ponderadores!$I$36*Precios!BN81+Ponderadores!$I$37*((Ponderadores!$J$38*Precios!BO81)+(Ponderadores!$J$39*Precios!BP81))))</f>
        <v>59.01922396225491</v>
      </c>
      <c r="H82" s="48">
        <f>Ponderadores!$H$40*((Ponderadores!$I$41*Precios!BQ81)+(Ponderadores!$I$42*Precios!BR81)+(Ponderadores!$I$43*Precios!BS81))</f>
        <v>18.386175614791863</v>
      </c>
      <c r="I82" s="66">
        <f t="shared" si="7"/>
        <v>203.0466499541941</v>
      </c>
      <c r="J82" s="67">
        <f t="shared" si="4"/>
        <v>201.36038478649314</v>
      </c>
      <c r="L82" s="65">
        <v>39630</v>
      </c>
      <c r="M82">
        <v>1.4916666666666665</v>
      </c>
      <c r="N82" s="74">
        <f t="shared" si="5"/>
        <v>160.3942652329749</v>
      </c>
    </row>
    <row r="83" spans="1:14" ht="12.75">
      <c r="A83" s="65">
        <v>39661</v>
      </c>
      <c r="B83" s="48">
        <f>Ponderadores!$H$4*Precios!AM82</f>
        <v>91.29806812524278</v>
      </c>
      <c r="C83" s="48">
        <f>Ponderadores!$H$5*Precios!AN82</f>
        <v>19.78347443248239</v>
      </c>
      <c r="D83" s="48">
        <f>Ponderadores!$H$6*((Ponderadores!$I$7*Precios!AO82)+(Ponderadores!$I$8*Precios!AP82)+(Ponderadores!$I$9*Precios!AQ82)+(Ponderadores!$I$10*Precios!AR82)+(Ponderadores!$I$11*Precios!AS82)+(Ponderadores!$I$12*Precios!AT82)+(Ponderadores!$I$13*Precios!AU82)+(Ponderadores!$I$14*Precios!AV82)+(Ponderadores!$I$15*Precios!AW82))</f>
        <v>2.8294399122153506</v>
      </c>
      <c r="E83" s="48">
        <f>Ponderadores!$H$16*Precios!AX82</f>
        <v>2.2666666666666666</v>
      </c>
      <c r="F83" s="48">
        <f>Ponderadores!$H$17*((Ponderadores!$I$18*Precios!AY82)+(Ponderadores!$I$19*Precios!AZ82)+(Ponderadores!$I$20*Precios!BA82)+(Ponderadores!$I$21*Precios!BB82)+(Ponderadores!$I$22*Precios!BC82))</f>
        <v>9.665546700207717</v>
      </c>
      <c r="G83" s="48">
        <f>Ponderadores!$H$23*((Ponderadores!$I$24*((Ponderadores!$J$25*Precios!BD82)+(Ponderadores!$J$26*Precios!BE82)+(Ponderadores!$J$27*Precios!BF82)+(Ponderadores!$J$28*Precios!BG82)+(Ponderadores!$J$29*Precios!BH82))+Ponderadores!$I$30*((Ponderadores!$J$31*Precios!BI82)+(Ponderadores!$J$32*Precios!BJ82)+(Ponderadores!$J$33*Precios!BK82)+(Ponderadores!$J$34*Precios!BL82)+(Ponderadores!$J$35*Precios!BM82))+Ponderadores!$I$36*Precios!BN82+Ponderadores!$I$37*((Ponderadores!$J$38*Precios!BO82)+(Ponderadores!$J$39*Precios!BP82))))</f>
        <v>59.406811111188205</v>
      </c>
      <c r="H83" s="48">
        <f>Ponderadores!$H$40*((Ponderadores!$I$41*Precios!BQ82)+(Ponderadores!$I$42*Precios!BR82)+(Ponderadores!$I$43*Precios!BS82))</f>
        <v>19.327901446434737</v>
      </c>
      <c r="I83" s="66">
        <f t="shared" si="7"/>
        <v>204.57790839443783</v>
      </c>
      <c r="J83" s="67">
        <f t="shared" si="4"/>
        <v>202.87892640638492</v>
      </c>
      <c r="L83" s="65">
        <v>39661</v>
      </c>
      <c r="M83">
        <v>1.6875</v>
      </c>
      <c r="N83" s="74">
        <f t="shared" si="5"/>
        <v>181.4516129032258</v>
      </c>
    </row>
    <row r="84" spans="1:14" ht="12.75">
      <c r="A84" s="65">
        <v>39692</v>
      </c>
      <c r="B84" s="48">
        <f>Ponderadores!$H$4*Precios!AM83</f>
        <v>86.17264121624709</v>
      </c>
      <c r="C84" s="48">
        <f>Ponderadores!$H$5*Precios!AN83</f>
        <v>17.72242625695232</v>
      </c>
      <c r="D84" s="48">
        <f>Ponderadores!$H$6*((Ponderadores!$I$7*Precios!AO83)+(Ponderadores!$I$8*Precios!AP83)+(Ponderadores!$I$9*Precios!AQ83)+(Ponderadores!$I$10*Precios!AR83)+(Ponderadores!$I$11*Precios!AS83)+(Ponderadores!$I$12*Precios!AT83)+(Ponderadores!$I$13*Precios!AU83)+(Ponderadores!$I$14*Precios!AV83)+(Ponderadores!$I$15*Precios!AW83))</f>
        <v>2.8294399122153506</v>
      </c>
      <c r="E84" s="48">
        <f>Ponderadores!$H$16*Precios!AX83</f>
        <v>2.2666666666666666</v>
      </c>
      <c r="F84" s="48">
        <f>Ponderadores!$H$17*((Ponderadores!$I$18*Precios!AY83)+(Ponderadores!$I$19*Precios!AZ83)+(Ponderadores!$I$20*Precios!BA83)+(Ponderadores!$I$21*Precios!BB83)+(Ponderadores!$I$22*Precios!BC83))</f>
        <v>9.665546700207717</v>
      </c>
      <c r="G84" s="48">
        <f>Ponderadores!$H$23*((Ponderadores!$I$24*((Ponderadores!$J$25*Precios!BD83)+(Ponderadores!$J$26*Precios!BE83)+(Ponderadores!$J$27*Precios!BF83)+(Ponderadores!$J$28*Precios!BG83)+(Ponderadores!$J$29*Precios!BH83))+Ponderadores!$I$30*((Ponderadores!$J$31*Precios!BI83)+(Ponderadores!$J$32*Precios!BJ83)+(Ponderadores!$J$33*Precios!BK83)+(Ponderadores!$J$34*Precios!BL83)+(Ponderadores!$J$35*Precios!BM83))+Ponderadores!$I$36*Precios!BN83+Ponderadores!$I$37*((Ponderadores!$J$38*Precios!BO83)+(Ponderadores!$J$39*Precios!BP83))))</f>
        <v>59.62542360734087</v>
      </c>
      <c r="H84" s="48">
        <f>Ponderadores!$H$40*((Ponderadores!$I$41*Precios!BQ83)+(Ponderadores!$I$42*Precios!BR83)+(Ponderadores!$I$43*Precios!BS83))</f>
        <v>19.70051703729355</v>
      </c>
      <c r="I84" s="66">
        <f t="shared" si="7"/>
        <v>197.98266139692356</v>
      </c>
      <c r="J84" s="67">
        <f t="shared" si="4"/>
        <v>196.33845172492119</v>
      </c>
      <c r="L84" s="65">
        <v>39692</v>
      </c>
      <c r="M84">
        <v>1.725</v>
      </c>
      <c r="N84" s="74">
        <f t="shared" si="5"/>
        <v>185.48387096774192</v>
      </c>
    </row>
    <row r="85" spans="1:14" ht="12.75">
      <c r="A85" s="65">
        <v>39722</v>
      </c>
      <c r="B85" s="48">
        <f>Ponderadores!$H$4*Precios!AM84</f>
        <v>78.41929893902429</v>
      </c>
      <c r="C85" s="48">
        <f>Ponderadores!$H$5*Precios!AN84</f>
        <v>15.262958432668148</v>
      </c>
      <c r="D85" s="48">
        <f>Ponderadores!$H$6*((Ponderadores!$I$7*Precios!AO84)+(Ponderadores!$I$8*Precios!AP84)+(Ponderadores!$I$9*Precios!AQ84)+(Ponderadores!$I$10*Precios!AR84)+(Ponderadores!$I$11*Precios!AS84)+(Ponderadores!$I$12*Precios!AT84)+(Ponderadores!$I$13*Precios!AU84)+(Ponderadores!$I$14*Precios!AV84)+(Ponderadores!$I$15*Precios!AW84))</f>
        <v>2.688439659601249</v>
      </c>
      <c r="E85" s="48">
        <f>Ponderadores!$H$16*Precios!AX84</f>
        <v>3.7333333333333334</v>
      </c>
      <c r="F85" s="48">
        <f>Ponderadores!$H$17*((Ponderadores!$I$18*Precios!AY84)+(Ponderadores!$I$19*Precios!AZ84)+(Ponderadores!$I$20*Precios!BA84)+(Ponderadores!$I$21*Precios!BB84)+(Ponderadores!$I$22*Precios!BC84))</f>
        <v>8.797117089831765</v>
      </c>
      <c r="G85" s="48">
        <f>Ponderadores!$H$23*((Ponderadores!$I$24*((Ponderadores!$J$25*Precios!BD84)+(Ponderadores!$J$26*Precios!BE84)+(Ponderadores!$J$27*Precios!BF84)+(Ponderadores!$J$28*Precios!BG84)+(Ponderadores!$J$29*Precios!BH84))+Ponderadores!$I$30*((Ponderadores!$J$31*Precios!BI84)+(Ponderadores!$J$32*Precios!BJ84)+(Ponderadores!$J$33*Precios!BK84)+(Ponderadores!$J$34*Precios!BL84)+(Ponderadores!$J$35*Precios!BM84))+Ponderadores!$I$36*Precios!BN84+Ponderadores!$I$37*((Ponderadores!$J$38*Precios!BO84)+(Ponderadores!$J$39*Precios!BP84))))</f>
        <v>58.36764570994657</v>
      </c>
      <c r="H85" s="48">
        <f>Ponderadores!$H$40*((Ponderadores!$I$41*Precios!BQ84)+(Ponderadores!$I$42*Precios!BR84)+(Ponderadores!$I$43*Precios!BS84))</f>
        <v>20.384437150472348</v>
      </c>
      <c r="I85" s="66">
        <f aca="true" t="shared" si="8" ref="I85:I91">SUM(B85:H85)</f>
        <v>187.65323031487767</v>
      </c>
      <c r="J85" s="67">
        <f t="shared" si="4"/>
        <v>186.09480467250472</v>
      </c>
      <c r="L85" s="65">
        <v>39722</v>
      </c>
      <c r="M85">
        <v>1.3625</v>
      </c>
      <c r="N85" s="74">
        <f t="shared" si="5"/>
        <v>146.50537634408602</v>
      </c>
    </row>
    <row r="86" spans="1:14" ht="12.75">
      <c r="A86" s="65">
        <v>39753</v>
      </c>
      <c r="B86" s="48">
        <f>Ponderadores!$H$4*Precios!AM85</f>
        <v>74.06910858963948</v>
      </c>
      <c r="C86" s="48">
        <f>Ponderadores!$H$5*Precios!AN85</f>
        <v>13.551293066797797</v>
      </c>
      <c r="D86" s="48">
        <f>Ponderadores!$H$6*((Ponderadores!$I$7*Precios!AO85)+(Ponderadores!$I$8*Precios!AP85)+(Ponderadores!$I$9*Precios!AQ85)+(Ponderadores!$I$10*Precios!AR85)+(Ponderadores!$I$11*Precios!AS85)+(Ponderadores!$I$12*Precios!AT85)+(Ponderadores!$I$13*Precios!AU85)+(Ponderadores!$I$14*Precios!AV85)+(Ponderadores!$I$15*Precios!AW85))</f>
        <v>2.688439659601249</v>
      </c>
      <c r="E86" s="48">
        <f>Ponderadores!$H$16*Precios!AX85</f>
        <v>3.7333333333333334</v>
      </c>
      <c r="F86" s="48">
        <f>Ponderadores!$H$17*((Ponderadores!$I$18*Precios!AY85)+(Ponderadores!$I$19*Precios!AZ85)+(Ponderadores!$I$20*Precios!BA85)+(Ponderadores!$I$21*Precios!BB85)+(Ponderadores!$I$22*Precios!BC85))</f>
        <v>8.797117089831765</v>
      </c>
      <c r="G86" s="48">
        <f>Ponderadores!$H$23*((Ponderadores!$I$24*((Ponderadores!$J$25*Precios!BD85)+(Ponderadores!$J$26*Precios!BE85)+(Ponderadores!$J$27*Precios!BF85)+(Ponderadores!$J$28*Precios!BG85)+(Ponderadores!$J$29*Precios!BH85))+Ponderadores!$I$30*((Ponderadores!$J$31*Precios!BI85)+(Ponderadores!$J$32*Precios!BJ85)+(Ponderadores!$J$33*Precios!BK85)+(Ponderadores!$J$34*Precios!BL85)+(Ponderadores!$J$35*Precios!BM85))+Ponderadores!$I$36*Precios!BN85+Ponderadores!$I$37*((Ponderadores!$J$38*Precios!BO85)+(Ponderadores!$J$39*Precios!BP85))))</f>
        <v>58.78129052373543</v>
      </c>
      <c r="H86" s="48">
        <f>Ponderadores!$H$40*((Ponderadores!$I$41*Precios!BQ85)+(Ponderadores!$I$42*Precios!BR85)+(Ponderadores!$I$43*Precios!BS85))</f>
        <v>20.40212080231715</v>
      </c>
      <c r="I86" s="66">
        <f t="shared" si="8"/>
        <v>182.0227030652562</v>
      </c>
      <c r="J86" s="67">
        <f t="shared" si="4"/>
        <v>180.51103791845887</v>
      </c>
      <c r="L86" s="65">
        <v>39753</v>
      </c>
      <c r="M86">
        <v>1.03125</v>
      </c>
      <c r="N86" s="74">
        <f t="shared" si="5"/>
        <v>110.88709677419354</v>
      </c>
    </row>
    <row r="87" spans="1:14" ht="12.75">
      <c r="A87" s="65">
        <v>39783</v>
      </c>
      <c r="B87" s="48">
        <f>Ponderadores!$H$4*Precios!AM86</f>
        <v>72.04348438232623</v>
      </c>
      <c r="C87" s="48">
        <f>Ponderadores!$H$5*Precios!AN86</f>
        <v>12.386114618148673</v>
      </c>
      <c r="D87" s="48">
        <f>Ponderadores!$H$6*((Ponderadores!$I$7*Precios!AO86)+(Ponderadores!$I$8*Precios!AP86)+(Ponderadores!$I$9*Precios!AQ86)+(Ponderadores!$I$10*Precios!AR86)+(Ponderadores!$I$11*Precios!AS86)+(Ponderadores!$I$12*Precios!AT86)+(Ponderadores!$I$13*Precios!AU86)+(Ponderadores!$I$14*Precios!AV86)+(Ponderadores!$I$15*Precios!AW86))</f>
        <v>2.696000599508799</v>
      </c>
      <c r="E87" s="48">
        <f>Ponderadores!$H$16*Precios!AX86</f>
        <v>3.7333333333333334</v>
      </c>
      <c r="F87" s="48">
        <f>Ponderadores!$H$17*((Ponderadores!$I$18*Precios!AY86)+(Ponderadores!$I$19*Precios!AZ86)+(Ponderadores!$I$20*Precios!BA86)+(Ponderadores!$I$21*Precios!BB86)+(Ponderadores!$I$22*Precios!BC86))</f>
        <v>8.797117089831765</v>
      </c>
      <c r="G87" s="48">
        <f>Ponderadores!$H$23*((Ponderadores!$I$24*((Ponderadores!$J$25*Precios!BD86)+(Ponderadores!$J$26*Precios!BE86)+(Ponderadores!$J$27*Precios!BF86)+(Ponderadores!$J$28*Precios!BG86)+(Ponderadores!$J$29*Precios!BH86))+Ponderadores!$I$30*((Ponderadores!$J$31*Precios!BI86)+(Ponderadores!$J$32*Precios!BJ86)+(Ponderadores!$J$33*Precios!BK86)+(Ponderadores!$J$34*Precios!BL86)+(Ponderadores!$J$35*Precios!BM86))+Ponderadores!$I$36*Precios!BN86+Ponderadores!$I$37*((Ponderadores!$J$38*Precios!BO86)+(Ponderadores!$J$39*Precios!BP86))))</f>
        <v>58.97081345386778</v>
      </c>
      <c r="H87" s="48">
        <f>Ponderadores!$H$40*((Ponderadores!$I$41*Precios!BQ86)+(Ponderadores!$I$42*Precios!BR86)+(Ponderadores!$I$43*Precios!BS86))</f>
        <v>20.49439052389859</v>
      </c>
      <c r="I87" s="66">
        <f t="shared" si="8"/>
        <v>179.12125400091517</v>
      </c>
      <c r="J87" s="67">
        <f t="shared" si="4"/>
        <v>177.63368485616544</v>
      </c>
      <c r="L87" s="65">
        <v>39783</v>
      </c>
      <c r="M87">
        <v>1.0875</v>
      </c>
      <c r="N87" s="74">
        <f t="shared" si="5"/>
        <v>116.93548387096772</v>
      </c>
    </row>
    <row r="88" spans="1:14" ht="12.75">
      <c r="A88" s="65">
        <v>39814</v>
      </c>
      <c r="B88" s="48">
        <f>Ponderadores!$H$4*Precios!AM87</f>
        <v>82.1642309485057</v>
      </c>
      <c r="C88" s="48">
        <f>Ponderadores!$H$5*Precios!AN87</f>
        <v>12.120593375625157</v>
      </c>
      <c r="D88" s="48">
        <f>Ponderadores!$H$6*((Ponderadores!$I$7*Precios!AO87)+(Ponderadores!$I$8*Precios!AP87)+(Ponderadores!$I$9*Precios!AQ87)+(Ponderadores!$I$10*Precios!AR87)+(Ponderadores!$I$11*Precios!AS87)+(Ponderadores!$I$12*Precios!AT87)+(Ponderadores!$I$13*Precios!AU87)+(Ponderadores!$I$14*Precios!AV87)+(Ponderadores!$I$15*Precios!AW87))</f>
        <v>2.696000599508799</v>
      </c>
      <c r="E88" s="48">
        <f>Ponderadores!$H$16*Precios!AX87</f>
        <v>3.7333333333333334</v>
      </c>
      <c r="F88" s="48">
        <f>Ponderadores!$H$17*((Ponderadores!$I$18*Precios!AY87)+(Ponderadores!$I$19*Precios!AZ87)+(Ponderadores!$I$20*Precios!BA87)+(Ponderadores!$I$21*Precios!BB87)+(Ponderadores!$I$22*Precios!BC87))</f>
        <v>8.797117089831765</v>
      </c>
      <c r="G88" s="48">
        <f>Ponderadores!$H$23*((Ponderadores!$I$24*((Ponderadores!$J$25*Precios!BD87)+(Ponderadores!$J$26*Precios!BE87)+(Ponderadores!$J$27*Precios!BF87)+(Ponderadores!$J$28*Precios!BG87)+(Ponderadores!$J$29*Precios!BH87))+Ponderadores!$I$30*((Ponderadores!$J$31*Precios!BI87)+(Ponderadores!$J$32*Precios!BJ87)+(Ponderadores!$J$33*Precios!BK87)+(Ponderadores!$J$34*Precios!BL87)+(Ponderadores!$J$35*Precios!BM87))+Ponderadores!$I$36*Precios!BN87+Ponderadores!$I$37*((Ponderadores!$J$38*Precios!BO87)+(Ponderadores!$J$39*Precios!BP87))))</f>
        <v>56.37519288228397</v>
      </c>
      <c r="H88" s="48">
        <f>Ponderadores!$H$40*((Ponderadores!$I$41*Precios!BQ87)+(Ponderadores!$I$42*Precios!BR87)+(Ponderadores!$I$43*Precios!BS87))</f>
        <v>20.574417784161508</v>
      </c>
      <c r="I88" s="66">
        <f t="shared" si="8"/>
        <v>186.46088601325025</v>
      </c>
      <c r="J88" s="67">
        <f t="shared" si="4"/>
        <v>184.91236257150058</v>
      </c>
      <c r="L88" s="65">
        <v>39814</v>
      </c>
      <c r="M88">
        <v>0.8825</v>
      </c>
      <c r="N88" s="74">
        <f t="shared" si="5"/>
        <v>94.89247311827957</v>
      </c>
    </row>
    <row r="89" spans="1:14" ht="12.75">
      <c r="A89" s="65">
        <v>39845</v>
      </c>
      <c r="B89" s="48">
        <f>Ponderadores!$H$4*Precios!AM88</f>
        <v>82.3055887651913</v>
      </c>
      <c r="C89" s="48">
        <f>Ponderadores!$H$5*Precios!AN88</f>
        <v>11.407084355595941</v>
      </c>
      <c r="D89" s="48">
        <f>Ponderadores!$H$6*((Ponderadores!$I$7*Precios!AO88)+(Ponderadores!$I$8*Precios!AP88)+(Ponderadores!$I$9*Precios!AQ88)+(Ponderadores!$I$10*Precios!AR88)+(Ponderadores!$I$11*Precios!AS88)+(Ponderadores!$I$12*Precios!AT88)+(Ponderadores!$I$13*Precios!AU88)+(Ponderadores!$I$14*Precios!AV88)+(Ponderadores!$I$15*Precios!AW88))</f>
        <v>2.696000599508799</v>
      </c>
      <c r="E89" s="48">
        <f>Ponderadores!$H$16*Precios!AX88</f>
        <v>3.7333333333333334</v>
      </c>
      <c r="F89" s="48">
        <f>Ponderadores!$H$17*((Ponderadores!$I$18*Precios!AY88)+(Ponderadores!$I$19*Precios!AZ88)+(Ponderadores!$I$20*Precios!BA88)+(Ponderadores!$I$21*Precios!BB88)+(Ponderadores!$I$22*Precios!BC88))</f>
        <v>8.797117089831765</v>
      </c>
      <c r="G89" s="48">
        <f>Ponderadores!$H$23*((Ponderadores!$I$24*((Ponderadores!$J$25*Precios!BD88)+(Ponderadores!$J$26*Precios!BE88)+(Ponderadores!$J$27*Precios!BF88)+(Ponderadores!$J$28*Precios!BG88)+(Ponderadores!$J$29*Precios!BH88))+Ponderadores!$I$30*((Ponderadores!$J$31*Precios!BI88)+(Ponderadores!$J$32*Precios!BJ88)+(Ponderadores!$J$33*Precios!BK88)+(Ponderadores!$J$34*Precios!BL88)+(Ponderadores!$J$35*Precios!BM88))+Ponderadores!$I$36*Precios!BN88+Ponderadores!$I$37*((Ponderadores!$J$38*Precios!BO88)+(Ponderadores!$J$39*Precios!BP88))))</f>
        <v>54.1258062479121</v>
      </c>
      <c r="H89" s="48">
        <f>Ponderadores!$H$40*((Ponderadores!$I$41*Precios!BQ88)+(Ponderadores!$I$42*Precios!BR88)+(Ponderadores!$I$43*Precios!BS88))</f>
        <v>20.54733040086165</v>
      </c>
      <c r="I89" s="66">
        <f t="shared" si="8"/>
        <v>183.61226079223488</v>
      </c>
      <c r="J89" s="67">
        <f t="shared" si="4"/>
        <v>182.08739466020748</v>
      </c>
      <c r="L89" s="65">
        <v>39845</v>
      </c>
      <c r="M89">
        <v>0.91875</v>
      </c>
      <c r="N89" s="74">
        <f t="shared" si="5"/>
        <v>98.79032258064515</v>
      </c>
    </row>
    <row r="90" spans="1:14" ht="12.75">
      <c r="A90" s="65">
        <v>39873</v>
      </c>
      <c r="B90" s="48">
        <f>Ponderadores!$H$4*Precios!AM89</f>
        <v>79.79671151289345</v>
      </c>
      <c r="C90" s="48">
        <f>Ponderadores!$H$5*Precios!AN89</f>
        <v>11.059368302723225</v>
      </c>
      <c r="D90" s="48">
        <f>Ponderadores!$H$6*((Ponderadores!$I$7*Precios!AO89)+(Ponderadores!$I$8*Precios!AP89)+(Ponderadores!$I$9*Precios!AQ89)+(Ponderadores!$I$10*Precios!AR89)+(Ponderadores!$I$11*Precios!AS89)+(Ponderadores!$I$12*Precios!AT89)+(Ponderadores!$I$13*Precios!AU89)+(Ponderadores!$I$14*Precios!AV89)+(Ponderadores!$I$15*Precios!AW89))</f>
        <v>2.696000599508799</v>
      </c>
      <c r="E90" s="48">
        <f>Ponderadores!$H$16*Precios!AX89</f>
        <v>3.7333333333333334</v>
      </c>
      <c r="F90" s="48">
        <f>Ponderadores!$H$17*((Ponderadores!$I$18*Precios!AY89)+(Ponderadores!$I$19*Precios!AZ89)+(Ponderadores!$I$20*Precios!BA89)+(Ponderadores!$I$21*Precios!BB89)+(Ponderadores!$I$22*Precios!BC89))</f>
        <v>8.797117089831765</v>
      </c>
      <c r="G90" s="48">
        <f>Ponderadores!$H$23*((Ponderadores!$I$24*((Ponderadores!$J$25*Precios!BD89)+(Ponderadores!$J$26*Precios!BE89)+(Ponderadores!$J$27*Precios!BF89)+(Ponderadores!$J$28*Precios!BG89)+(Ponderadores!$J$29*Precios!BH89))+Ponderadores!$I$30*((Ponderadores!$J$31*Precios!BI89)+(Ponderadores!$J$32*Precios!BJ89)+(Ponderadores!$J$33*Precios!BK89)+(Ponderadores!$J$34*Precios!BL89)+(Ponderadores!$J$35*Precios!BM89))+Ponderadores!$I$36*Precios!BN89+Ponderadores!$I$37*((Ponderadores!$J$38*Precios!BO89)+(Ponderadores!$J$39*Precios!BP89))))</f>
        <v>49.88112593084581</v>
      </c>
      <c r="H90" s="48">
        <f>Ponderadores!$H$40*((Ponderadores!$I$41*Precios!BQ89)+(Ponderadores!$I$42*Precios!BR89)+(Ponderadores!$I$43*Precios!BS89))</f>
        <v>18.60609051289184</v>
      </c>
      <c r="I90" s="66">
        <f t="shared" si="8"/>
        <v>174.56974728202823</v>
      </c>
      <c r="J90" s="67">
        <f t="shared" si="4"/>
        <v>173.1199775653525</v>
      </c>
      <c r="L90" s="65">
        <v>39873</v>
      </c>
      <c r="M90">
        <v>1.09375</v>
      </c>
      <c r="N90" s="74">
        <f t="shared" si="5"/>
        <v>117.60752688172042</v>
      </c>
    </row>
    <row r="91" spans="1:14" ht="12.75">
      <c r="A91" s="65">
        <v>39904</v>
      </c>
      <c r="B91" s="48">
        <f>Ponderadores!$H$4*Precios!AM90</f>
        <v>79.61743036366539</v>
      </c>
      <c r="C91" s="48">
        <f>Ponderadores!$H$5*Precios!AN90</f>
        <v>11.0345209597506</v>
      </c>
      <c r="D91" s="48">
        <f>Ponderadores!$H$6*((Ponderadores!$I$7*Precios!AO90)+(Ponderadores!$I$8*Precios!AP90)+(Ponderadores!$I$9*Precios!AQ90)+(Ponderadores!$I$10*Precios!AR90)+(Ponderadores!$I$11*Precios!AS90)+(Ponderadores!$I$12*Precios!AT90)+(Ponderadores!$I$13*Precios!AU90)+(Ponderadores!$I$14*Precios!AV90)+(Ponderadores!$I$15*Precios!AW90))</f>
        <v>2.696000599508799</v>
      </c>
      <c r="E91" s="48">
        <f>Ponderadores!$H$16*Precios!AX90</f>
        <v>3.7333333333333334</v>
      </c>
      <c r="F91" s="48">
        <f>Ponderadores!$H$17*((Ponderadores!$I$18*Precios!AY90)+(Ponderadores!$I$19*Precios!AZ90)+(Ponderadores!$I$20*Precios!BA90)+(Ponderadores!$I$21*Precios!BB90)+(Ponderadores!$I$22*Precios!BC90))</f>
        <v>8.797117089831765</v>
      </c>
      <c r="G91" s="48">
        <f>Ponderadores!$H$23*((Ponderadores!$I$24*((Ponderadores!$J$25*Precios!BD90)+(Ponderadores!$J$26*Precios!BE90)+(Ponderadores!$J$27*Precios!BF90)+(Ponderadores!$J$28*Precios!BG90)+(Ponderadores!$J$29*Precios!BH90))+Ponderadores!$I$30*((Ponderadores!$J$31*Precios!BI90)+(Ponderadores!$J$32*Precios!BJ90)+(Ponderadores!$J$33*Precios!BK90)+(Ponderadores!$J$34*Precios!BL90)+(Ponderadores!$J$35*Precios!BM90))+Ponderadores!$I$36*Precios!BN90+Ponderadores!$I$37*((Ponderadores!$J$38*Precios!BO90)+(Ponderadores!$J$39*Precios!BP90))))</f>
        <v>48.617629814223584</v>
      </c>
      <c r="H91" s="48">
        <f>Ponderadores!$H$40*((Ponderadores!$I$41*Precios!BQ90)+(Ponderadores!$I$42*Precios!BR90)+(Ponderadores!$I$43*Precios!BS90))</f>
        <v>18.60191971763489</v>
      </c>
      <c r="I91" s="66">
        <f t="shared" si="8"/>
        <v>173.09795187794836</v>
      </c>
      <c r="J91" s="67">
        <f t="shared" si="4"/>
        <v>171.66040515202104</v>
      </c>
      <c r="L91" s="65">
        <v>39904</v>
      </c>
      <c r="M91">
        <v>1.0380000000000003</v>
      </c>
      <c r="N91" s="74">
        <f t="shared" si="5"/>
        <v>111.61290322580648</v>
      </c>
    </row>
    <row r="92" spans="1:14" ht="12.75">
      <c r="A92" s="65">
        <v>39934</v>
      </c>
      <c r="B92" s="48">
        <f>Ponderadores!$H$4*Precios!AM91</f>
        <v>80.74282442154843</v>
      </c>
      <c r="C92" s="48">
        <f>Ponderadores!$H$5*Precios!AN91</f>
        <v>11.910912224401262</v>
      </c>
      <c r="D92" s="48">
        <f>Ponderadores!$H$6*((Ponderadores!$I$7*Precios!AO91)+(Ponderadores!$I$8*Precios!AP91)+(Ponderadores!$I$9*Precios!AQ91)+(Ponderadores!$I$10*Precios!AR91)+(Ponderadores!$I$11*Precios!AS91)+(Ponderadores!$I$12*Precios!AT91)+(Ponderadores!$I$13*Precios!AU91)+(Ponderadores!$I$14*Precios!AV91)+(Ponderadores!$I$15*Precios!AW91))</f>
        <v>2.770569020561431</v>
      </c>
      <c r="E92" s="48">
        <f>Ponderadores!$H$16*Precios!AX91</f>
        <v>3.7333333333333334</v>
      </c>
      <c r="F92" s="48">
        <f>Ponderadores!$H$17*((Ponderadores!$I$18*Precios!AY91)+(Ponderadores!$I$19*Precios!AZ91)+(Ponderadores!$I$20*Precios!BA91)+(Ponderadores!$I$21*Precios!BB91)+(Ponderadores!$I$22*Precios!BC91))</f>
        <v>8.797117089831765</v>
      </c>
      <c r="G92" s="48">
        <f>Ponderadores!$H$23*((Ponderadores!$I$24*((Ponderadores!$J$25*Precios!BD91)+(Ponderadores!$J$26*Precios!BE91)+(Ponderadores!$J$27*Precios!BF91)+(Ponderadores!$J$28*Precios!BG91)+(Ponderadores!$J$29*Precios!BH91))+Ponderadores!$I$30*((Ponderadores!$J$31*Precios!BI91)+(Ponderadores!$J$32*Precios!BJ91)+(Ponderadores!$J$33*Precios!BK91)+(Ponderadores!$J$34*Precios!BL91)+(Ponderadores!$J$35*Precios!BM91))+Ponderadores!$I$36*Precios!BN91+Ponderadores!$I$37*((Ponderadores!$J$38*Precios!BO91)+(Ponderadores!$J$39*Precios!BP91))))</f>
        <v>48.43976405283433</v>
      </c>
      <c r="H92" s="48">
        <f>Ponderadores!$H$40*((Ponderadores!$I$41*Precios!BQ91)+(Ponderadores!$I$42*Precios!BR91)+(Ponderadores!$I$43*Precios!BS91))</f>
        <v>18.643519871267326</v>
      </c>
      <c r="I92" s="66">
        <f>SUM(B92:H92)</f>
        <v>175.03804001377787</v>
      </c>
      <c r="J92" s="67">
        <f t="shared" si="4"/>
        <v>173.58438121189923</v>
      </c>
      <c r="L92" s="65">
        <v>39934</v>
      </c>
      <c r="M92">
        <v>0.99375</v>
      </c>
      <c r="N92" s="74">
        <f t="shared" si="5"/>
        <v>106.85483870967741</v>
      </c>
    </row>
    <row r="93" spans="1:14" ht="12.75">
      <c r="A93" s="65">
        <v>39965</v>
      </c>
      <c r="B93" s="48">
        <f>Ponderadores!$H$4*Precios!AM92</f>
        <v>81.88296700002985</v>
      </c>
      <c r="C93" s="48">
        <f>Ponderadores!$H$5*Precios!AN92</f>
        <v>13.053223405473492</v>
      </c>
      <c r="D93" s="48">
        <f>Ponderadores!$H$6*((Ponderadores!$I$7*Precios!AO92)+(Ponderadores!$I$8*Precios!AP92)+(Ponderadores!$I$9*Precios!AQ92)+(Ponderadores!$I$10*Precios!AR92)+(Ponderadores!$I$11*Precios!AS92)+(Ponderadores!$I$12*Precios!AT92)+(Ponderadores!$I$13*Precios!AU92)+(Ponderadores!$I$14*Precios!AV92)+(Ponderadores!$I$15*Precios!AW92))</f>
        <v>2.770569020561431</v>
      </c>
      <c r="E93" s="48">
        <f>Ponderadores!$H$16*Precios!AX92</f>
        <v>3.7333333333333334</v>
      </c>
      <c r="F93" s="48">
        <f>Ponderadores!$H$17*((Ponderadores!$I$18*Precios!AY92)+(Ponderadores!$I$19*Precios!AZ92)+(Ponderadores!$I$20*Precios!BA92)+(Ponderadores!$I$21*Precios!BB92)+(Ponderadores!$I$22*Precios!BC92))</f>
        <v>8.797117089831765</v>
      </c>
      <c r="G93" s="48">
        <f>Ponderadores!$H$23*((Ponderadores!$I$24*((Ponderadores!$J$25*Precios!BD92)+(Ponderadores!$J$26*Precios!BE92)+(Ponderadores!$J$27*Precios!BF92)+(Ponderadores!$J$28*Precios!BG92)+(Ponderadores!$J$29*Precios!BH92))+Ponderadores!$I$30*((Ponderadores!$J$31*Precios!BI92)+(Ponderadores!$J$32*Precios!BJ92)+(Ponderadores!$J$33*Precios!BK92)+(Ponderadores!$J$34*Precios!BL92)+(Ponderadores!$J$35*Precios!BM92))+Ponderadores!$I$36*Precios!BN92+Ponderadores!$I$37*((Ponderadores!$J$38*Precios!BO92)+(Ponderadores!$J$39*Precios!BP92))))</f>
        <v>48.20594564717104</v>
      </c>
      <c r="H93" s="48">
        <f>Ponderadores!$H$40*((Ponderadores!$I$41*Precios!BQ92)+(Ponderadores!$I$42*Precios!BR92)+(Ponderadores!$I$43*Precios!BS92))</f>
        <v>18.759675498063658</v>
      </c>
      <c r="I93" s="66">
        <f>SUM(B93:H93)</f>
        <v>177.20283099446453</v>
      </c>
      <c r="J93" s="67">
        <f t="shared" si="4"/>
        <v>175.73119400074228</v>
      </c>
      <c r="L93" s="65">
        <v>39965</v>
      </c>
      <c r="M93">
        <v>1.01</v>
      </c>
      <c r="N93" s="74">
        <f t="shared" si="5"/>
        <v>108.6021505376344</v>
      </c>
    </row>
    <row r="94" spans="1:14" ht="12.75">
      <c r="A94" s="65">
        <v>39995</v>
      </c>
      <c r="B94" s="48">
        <f>Ponderadores!$H$4*Precios!AM93</f>
        <v>81.81295163705418</v>
      </c>
      <c r="C94" s="48">
        <f>Ponderadores!$H$5*Precios!AN93</f>
        <v>13.042062034455558</v>
      </c>
      <c r="D94" s="48">
        <f>Ponderadores!$H$6*((Ponderadores!$I$7*Precios!AO93)+(Ponderadores!$I$8*Precios!AP93)+(Ponderadores!$I$9*Precios!AQ93)+(Ponderadores!$I$10*Precios!AR93)+(Ponderadores!$I$11*Precios!AS93)+(Ponderadores!$I$12*Precios!AT93)+(Ponderadores!$I$13*Precios!AU93)+(Ponderadores!$I$14*Precios!AV93)+(Ponderadores!$I$15*Precios!AW93))</f>
        <v>2.770569020561431</v>
      </c>
      <c r="E94" s="48">
        <f>Ponderadores!$H$16*Precios!AX93</f>
        <v>3.7333333333333334</v>
      </c>
      <c r="F94" s="48">
        <f>Ponderadores!$H$17*((Ponderadores!$I$18*Precios!AY93)+(Ponderadores!$I$19*Precios!AZ93)+(Ponderadores!$I$20*Precios!BA93)+(Ponderadores!$I$21*Precios!BB93)+(Ponderadores!$I$22*Precios!BC93))</f>
        <v>8.797117089831765</v>
      </c>
      <c r="G94" s="48">
        <f>Ponderadores!$H$23*((Ponderadores!$I$24*((Ponderadores!$J$25*Precios!BD93)+(Ponderadores!$J$26*Precios!BE93)+(Ponderadores!$J$27*Precios!BF93)+(Ponderadores!$J$28*Precios!BG93)+(Ponderadores!$J$29*Precios!BH93))+Ponderadores!$I$30*((Ponderadores!$J$31*Precios!BI93)+(Ponderadores!$J$32*Precios!BJ93)+(Ponderadores!$J$33*Precios!BK93)+(Ponderadores!$J$34*Precios!BL93)+(Ponderadores!$J$35*Precios!BM93))+Ponderadores!$I$36*Precios!BN93+Ponderadores!$I$37*((Ponderadores!$J$38*Precios!BO93)+(Ponderadores!$J$39*Precios!BP93))))</f>
        <v>48.29629960223414</v>
      </c>
      <c r="H94" s="48">
        <f>Ponderadores!$H$40*((Ponderadores!$I$41*Precios!BQ93)+(Ponderadores!$I$42*Precios!BR93)+(Ponderadores!$I$43*Precios!BS93))</f>
        <v>18.861704026144977</v>
      </c>
      <c r="I94" s="66">
        <f>SUM(B94:H94)</f>
        <v>177.31403674361536</v>
      </c>
      <c r="J94" s="67">
        <f t="shared" si="4"/>
        <v>175.84147620655327</v>
      </c>
      <c r="L94" s="65">
        <v>39995</v>
      </c>
      <c r="M94">
        <v>1.0966999999999998</v>
      </c>
      <c r="N94" s="74">
        <f t="shared" si="5"/>
        <v>117.92473118279567</v>
      </c>
    </row>
    <row r="95" spans="1:14" ht="12.75">
      <c r="A95" s="65">
        <v>40026</v>
      </c>
      <c r="B95" s="48">
        <f>Ponderadores!$H$4*Precios!AM94</f>
        <v>80.22828017737287</v>
      </c>
      <c r="C95" s="48">
        <f>Ponderadores!$H$5*Precios!AN94</f>
        <v>13.696158883537683</v>
      </c>
      <c r="D95" s="48">
        <f>Ponderadores!$H$6*((Ponderadores!$I$7*Precios!AO94)+(Ponderadores!$I$8*Precios!AP94)+(Ponderadores!$I$9*Precios!AQ94)+(Ponderadores!$I$10*Precios!AR94)+(Ponderadores!$I$11*Precios!AS94)+(Ponderadores!$I$12*Precios!AT94)+(Ponderadores!$I$13*Precios!AU94)+(Ponderadores!$I$14*Precios!AV94)+(Ponderadores!$I$15*Precios!AW94))</f>
        <v>2.770569020561431</v>
      </c>
      <c r="E95" s="48">
        <f>Ponderadores!$H$16*Precios!AX94</f>
        <v>3.7333333333333334</v>
      </c>
      <c r="F95" s="48">
        <f>Ponderadores!$H$17*((Ponderadores!$I$18*Precios!AY94)+(Ponderadores!$I$19*Precios!AZ94)+(Ponderadores!$I$20*Precios!BA94)+(Ponderadores!$I$21*Precios!BB94)+(Ponderadores!$I$22*Precios!BC94))</f>
        <v>8.797117089831765</v>
      </c>
      <c r="G95" s="48">
        <f>Ponderadores!$H$23*((Ponderadores!$I$24*((Ponderadores!$J$25*Precios!BD94)+(Ponderadores!$J$26*Precios!BE94)+(Ponderadores!$J$27*Precios!BF94)+(Ponderadores!$J$28*Precios!BG94)+(Ponderadores!$J$29*Precios!BH94))+Ponderadores!$I$30*((Ponderadores!$J$31*Precios!BI94)+(Ponderadores!$J$32*Precios!BJ94)+(Ponderadores!$J$33*Precios!BK94)+(Ponderadores!$J$34*Precios!BL94)+(Ponderadores!$J$35*Precios!BM94))+Ponderadores!$I$36*Precios!BN94+Ponderadores!$I$37*((Ponderadores!$J$38*Precios!BO94)+(Ponderadores!$J$39*Precios!BP94))))</f>
        <v>48.08742394566599</v>
      </c>
      <c r="H95" s="48">
        <f>Ponderadores!$H$40*((Ponderadores!$I$41*Precios!BQ94)+(Ponderadores!$I$42*Precios!BR94)+(Ponderadores!$I$43*Precios!BS94))</f>
        <v>18.98984506565042</v>
      </c>
      <c r="I95" s="66">
        <f aca="true" t="shared" si="9" ref="I95:I112">SUM(B95:H95)</f>
        <v>176.30272751595348</v>
      </c>
      <c r="J95" s="67">
        <f t="shared" si="4"/>
        <v>174.83856571644634</v>
      </c>
      <c r="L95" s="65">
        <v>40026</v>
      </c>
      <c r="M95">
        <v>1.2125</v>
      </c>
      <c r="N95" s="74">
        <f t="shared" si="5"/>
        <v>130.37634408602148</v>
      </c>
    </row>
    <row r="96" spans="1:14" ht="12.75">
      <c r="A96" s="65">
        <v>40057</v>
      </c>
      <c r="B96" s="48">
        <f>Ponderadores!$H$4*Precios!AM95</f>
        <v>87.28356772444343</v>
      </c>
      <c r="C96" s="48">
        <f>Ponderadores!$H$5*Precios!AN95</f>
        <v>14.900601244761033</v>
      </c>
      <c r="D96" s="48">
        <f>Ponderadores!$H$6*((Ponderadores!$I$7*Precios!AO95)+(Ponderadores!$I$8*Precios!AP95)+(Ponderadores!$I$9*Precios!AQ95)+(Ponderadores!$I$10*Precios!AR95)+(Ponderadores!$I$11*Precios!AS95)+(Ponderadores!$I$12*Precios!AT95)+(Ponderadores!$I$13*Precios!AU95)+(Ponderadores!$I$14*Precios!AV95)+(Ponderadores!$I$15*Precios!AW95))</f>
        <v>2.770569020561431</v>
      </c>
      <c r="E96" s="48">
        <f>Ponderadores!$H$16*Precios!AX95</f>
        <v>3.7333333333333334</v>
      </c>
      <c r="F96" s="48">
        <f>Ponderadores!$H$17*((Ponderadores!$I$18*Precios!AY95)+(Ponderadores!$I$19*Precios!AZ95)+(Ponderadores!$I$20*Precios!BA95)+(Ponderadores!$I$21*Precios!BB95)+(Ponderadores!$I$22*Precios!BC95))</f>
        <v>8.797117089831765</v>
      </c>
      <c r="G96" s="48">
        <f>Ponderadores!$H$23*((Ponderadores!$I$24*((Ponderadores!$J$25*Precios!BD95)+(Ponderadores!$J$26*Precios!BE95)+(Ponderadores!$J$27*Precios!BF95)+(Ponderadores!$J$28*Precios!BG95)+(Ponderadores!$J$29*Precios!BH95))+Ponderadores!$I$30*((Ponderadores!$J$31*Precios!BI95)+(Ponderadores!$J$32*Precios!BJ95)+(Ponderadores!$J$33*Precios!BK95)+(Ponderadores!$J$34*Precios!BL95)+(Ponderadores!$J$35*Precios!BM95))+Ponderadores!$I$36*Precios!BN95+Ponderadores!$I$37*((Ponderadores!$J$38*Precios!BO95)+(Ponderadores!$J$39*Precios!BP95))))</f>
        <v>47.88269510602302</v>
      </c>
      <c r="H96" s="48">
        <f>Ponderadores!$H$40*((Ponderadores!$I$41*Precios!BQ95)+(Ponderadores!$I$42*Precios!BR95)+(Ponderadores!$I$43*Precios!BS95))</f>
        <v>19.989859110678445</v>
      </c>
      <c r="I96" s="66">
        <f t="shared" si="9"/>
        <v>185.35774262963247</v>
      </c>
      <c r="J96" s="67">
        <f t="shared" si="4"/>
        <v>183.81838059125096</v>
      </c>
      <c r="L96" s="65">
        <v>40057</v>
      </c>
      <c r="M96">
        <v>1.265</v>
      </c>
      <c r="N96" s="74">
        <f t="shared" si="5"/>
        <v>136.02150537634407</v>
      </c>
    </row>
    <row r="97" spans="1:14" ht="12.75">
      <c r="A97" s="65">
        <v>40087</v>
      </c>
      <c r="B97" s="48">
        <f>Ponderadores!$H$4*Precios!AM96</f>
        <v>91.91186065277127</v>
      </c>
      <c r="C97" s="48">
        <f>Ponderadores!$H$5*Precios!AN96</f>
        <v>15.690719581659021</v>
      </c>
      <c r="D97" s="48">
        <f>Ponderadores!$H$6*((Ponderadores!$I$7*Precios!AO96)+(Ponderadores!$I$8*Precios!AP96)+(Ponderadores!$I$9*Precios!AQ96)+(Ponderadores!$I$10*Precios!AR96)+(Ponderadores!$I$11*Precios!AS96)+(Ponderadores!$I$12*Precios!AT96)+(Ponderadores!$I$13*Precios!AU96)+(Ponderadores!$I$14*Precios!AV96)+(Ponderadores!$I$15*Precios!AW96))</f>
        <v>2.770569020561431</v>
      </c>
      <c r="E97" s="48">
        <f>Ponderadores!$H$16*Precios!AX96</f>
        <v>3.7333333333333334</v>
      </c>
      <c r="F97" s="48">
        <f>Ponderadores!$H$17*((Ponderadores!$I$18*Precios!AY96)+(Ponderadores!$I$19*Precios!AZ96)+(Ponderadores!$I$20*Precios!BA96)+(Ponderadores!$I$21*Precios!BB96)+(Ponderadores!$I$22*Precios!BC96))</f>
        <v>8.797117089831765</v>
      </c>
      <c r="G97" s="48">
        <f>Ponderadores!$H$23*((Ponderadores!$I$24*((Ponderadores!$J$25*Precios!BD96)+(Ponderadores!$J$26*Precios!BE96)+(Ponderadores!$J$27*Precios!BF96)+(Ponderadores!$J$28*Precios!BG96)+(Ponderadores!$J$29*Precios!BH96))+Ponderadores!$I$30*((Ponderadores!$J$31*Precios!BI96)+(Ponderadores!$J$32*Precios!BJ96)+(Ponderadores!$J$33*Precios!BK96)+(Ponderadores!$J$34*Precios!BL96)+(Ponderadores!$J$35*Precios!BM96))+Ponderadores!$I$36*Precios!BN96+Ponderadores!$I$37*((Ponderadores!$J$38*Precios!BO96)+(Ponderadores!$J$39*Precios!BP96))))</f>
        <v>47.50385598159943</v>
      </c>
      <c r="H97" s="48">
        <f>Ponderadores!$H$40*((Ponderadores!$I$41*Precios!BQ96)+(Ponderadores!$I$42*Precios!BR96)+(Ponderadores!$I$43*Precios!BS96))</f>
        <v>19.989477064127094</v>
      </c>
      <c r="I97" s="66">
        <f t="shared" si="9"/>
        <v>190.39693272388334</v>
      </c>
      <c r="J97" s="67">
        <f t="shared" si="4"/>
        <v>188.81572113648792</v>
      </c>
      <c r="L97" s="65">
        <v>40087</v>
      </c>
      <c r="M97">
        <v>1.29375</v>
      </c>
      <c r="N97" s="74">
        <f t="shared" si="5"/>
        <v>139.11290322580643</v>
      </c>
    </row>
    <row r="98" spans="1:14" ht="12.75">
      <c r="A98" s="65">
        <v>40118</v>
      </c>
      <c r="B98" s="48">
        <f>Ponderadores!$H$4*Precios!AM97</f>
        <v>93.52450705198659</v>
      </c>
      <c r="C98" s="48">
        <f>Ponderadores!$H$5*Precios!AN97</f>
        <v>15.966022271156879</v>
      </c>
      <c r="D98" s="48">
        <f>Ponderadores!$H$6*((Ponderadores!$I$7*Precios!AO97)+(Ponderadores!$I$8*Precios!AP97)+(Ponderadores!$I$9*Precios!AQ97)+(Ponderadores!$I$10*Precios!AR97)+(Ponderadores!$I$11*Precios!AS97)+(Ponderadores!$I$12*Precios!AT97)+(Ponderadores!$I$13*Precios!AU97)+(Ponderadores!$I$14*Precios!AV97)+(Ponderadores!$I$15*Precios!AW97))</f>
        <v>2.770569020561431</v>
      </c>
      <c r="E98" s="48">
        <f>Ponderadores!$H$16*Precios!AX97</f>
        <v>3.7333333333333334</v>
      </c>
      <c r="F98" s="48">
        <f>Ponderadores!$H$17*((Ponderadores!$I$18*Precios!AY97)+(Ponderadores!$I$19*Precios!AZ97)+(Ponderadores!$I$20*Precios!BA97)+(Ponderadores!$I$21*Precios!BB97)+(Ponderadores!$I$22*Precios!BC97))</f>
        <v>8.797117089831765</v>
      </c>
      <c r="G98" s="48">
        <f>Ponderadores!$H$23*((Ponderadores!$I$24*((Ponderadores!$J$25*Precios!BD97)+(Ponderadores!$J$26*Precios!BE97)+(Ponderadores!$J$27*Precios!BF97)+(Ponderadores!$J$28*Precios!BG97)+(Ponderadores!$J$29*Precios!BH97))+Ponderadores!$I$30*((Ponderadores!$J$31*Precios!BI97)+(Ponderadores!$J$32*Precios!BJ97)+(Ponderadores!$J$33*Precios!BK97)+(Ponderadores!$J$34*Precios!BL97)+(Ponderadores!$J$35*Precios!BM97))+Ponderadores!$I$36*Precios!BN97+Ponderadores!$I$37*((Ponderadores!$J$38*Precios!BO97)+(Ponderadores!$J$39*Precios!BP97))))</f>
        <v>47.43686182955265</v>
      </c>
      <c r="H98" s="48">
        <f>Ponderadores!$H$40*((Ponderadores!$I$41*Precios!BQ97)+(Ponderadores!$I$42*Precios!BR97)+(Ponderadores!$I$43*Precios!BS97))</f>
        <v>19.99576202535573</v>
      </c>
      <c r="I98" s="66">
        <f t="shared" si="9"/>
        <v>192.22417262177837</v>
      </c>
      <c r="J98" s="67">
        <f t="shared" si="4"/>
        <v>190.62778614233946</v>
      </c>
      <c r="L98" s="65">
        <v>40118</v>
      </c>
      <c r="M98">
        <v>1.275</v>
      </c>
      <c r="N98" s="74">
        <f t="shared" si="5"/>
        <v>137.09677419354836</v>
      </c>
    </row>
    <row r="99" spans="1:14" ht="12.75">
      <c r="A99" s="65">
        <v>40148</v>
      </c>
      <c r="B99" s="48">
        <f>Ponderadores!$H$4*Precios!AM98</f>
        <v>97.1225163066892</v>
      </c>
      <c r="C99" s="48">
        <f>Ponderadores!$H$5*Precios!AN98</f>
        <v>16.580255884390237</v>
      </c>
      <c r="D99" s="48">
        <f>Ponderadores!$H$6*((Ponderadores!$I$7*Precios!AO98)+(Ponderadores!$I$8*Precios!AP98)+(Ponderadores!$I$9*Precios!AQ98)+(Ponderadores!$I$10*Precios!AR98)+(Ponderadores!$I$11*Precios!AS98)+(Ponderadores!$I$12*Precios!AT98)+(Ponderadores!$I$13*Precios!AU98)+(Ponderadores!$I$14*Precios!AV98)+(Ponderadores!$I$15*Precios!AW98))</f>
        <v>2.770569020561431</v>
      </c>
      <c r="E99" s="48">
        <f>Ponderadores!$H$16*Precios!AX98</f>
        <v>3.7333333333333334</v>
      </c>
      <c r="F99" s="48">
        <f>Ponderadores!$H$17*((Ponderadores!$I$18*Precios!AY98)+(Ponderadores!$I$19*Precios!AZ98)+(Ponderadores!$I$20*Precios!BA98)+(Ponderadores!$I$21*Precios!BB98)+(Ponderadores!$I$22*Precios!BC98))</f>
        <v>8.797117089831765</v>
      </c>
      <c r="G99" s="48">
        <f>Ponderadores!$H$23*((Ponderadores!$I$24*((Ponderadores!$J$25*Precios!BD98)+(Ponderadores!$J$26*Precios!BE98)+(Ponderadores!$J$27*Precios!BF98)+(Ponderadores!$J$28*Precios!BG98)+(Ponderadores!$J$29*Precios!BH98))+Ponderadores!$I$30*((Ponderadores!$J$31*Precios!BI98)+(Ponderadores!$J$32*Precios!BJ98)+(Ponderadores!$J$33*Precios!BK98)+(Ponderadores!$J$34*Precios!BL98)+(Ponderadores!$J$35*Precios!BM98))+Ponderadores!$I$36*Precios!BN98+Ponderadores!$I$37*((Ponderadores!$J$38*Precios!BO98)+(Ponderadores!$J$39*Precios!BP98))))</f>
        <v>47.48279480979858</v>
      </c>
      <c r="H99" s="48">
        <f>Ponderadores!$H$40*((Ponderadores!$I$41*Precios!BQ98)+(Ponderadores!$I$42*Precios!BR98)+(Ponderadores!$I$43*Precios!BS98))</f>
        <v>20.046045223955467</v>
      </c>
      <c r="I99" s="66">
        <f t="shared" si="9"/>
        <v>196.53263166856001</v>
      </c>
      <c r="J99" s="67">
        <f t="shared" si="4"/>
        <v>194.90046422736333</v>
      </c>
      <c r="L99" s="65">
        <v>40148</v>
      </c>
      <c r="M99">
        <v>1.3030000000000002</v>
      </c>
      <c r="N99" s="74">
        <f t="shared" si="5"/>
        <v>140.10752688172045</v>
      </c>
    </row>
    <row r="100" spans="1:14" ht="12.75">
      <c r="A100" s="65">
        <v>40179</v>
      </c>
      <c r="B100" s="48">
        <f>Ponderadores!$H$4*Precios!AM99</f>
        <v>106.66122718208933</v>
      </c>
      <c r="C100" s="48">
        <f>Ponderadores!$H$5*Precios!AN99</f>
        <v>16.169465335703542</v>
      </c>
      <c r="D100" s="48">
        <f>Ponderadores!$H$6*((Ponderadores!$I$7*Precios!AO99)+(Ponderadores!$I$8*Precios!AP99)+(Ponderadores!$I$9*Precios!AQ99)+(Ponderadores!$I$10*Precios!AR99)+(Ponderadores!$I$11*Precios!AS99)+(Ponderadores!$I$12*Precios!AT99)+(Ponderadores!$I$13*Precios!AU99)+(Ponderadores!$I$14*Precios!AV99)+(Ponderadores!$I$15*Precios!AW99))</f>
        <v>2.770569020561431</v>
      </c>
      <c r="E100" s="48">
        <f>Ponderadores!$H$16*Precios!AX99</f>
        <v>3.7333333333333334</v>
      </c>
      <c r="F100" s="48">
        <f>Ponderadores!$H$17*((Ponderadores!$I$18*Precios!AY99)+(Ponderadores!$I$19*Precios!AZ99)+(Ponderadores!$I$20*Precios!BA99)+(Ponderadores!$I$21*Precios!BB99)+(Ponderadores!$I$22*Precios!BC99))</f>
        <v>8.797117089831765</v>
      </c>
      <c r="G100" s="48">
        <f>Ponderadores!$H$23*((Ponderadores!$I$24*((Ponderadores!$J$25*Precios!BD99)+(Ponderadores!$J$26*Precios!BE99)+(Ponderadores!$J$27*Precios!BF99)+(Ponderadores!$J$28*Precios!BG99)+(Ponderadores!$J$29*Precios!BH99))+Ponderadores!$I$30*((Ponderadores!$J$31*Precios!BI99)+(Ponderadores!$J$32*Precios!BJ99)+(Ponderadores!$J$33*Precios!BK99)+(Ponderadores!$J$34*Precios!BL99)+(Ponderadores!$J$35*Precios!BM99))+Ponderadores!$I$36*Precios!BN99+Ponderadores!$I$37*((Ponderadores!$J$38*Precios!BO99)+(Ponderadores!$J$39*Precios!BP99))))</f>
        <v>41.50659986009396</v>
      </c>
      <c r="H100" s="48">
        <f>Ponderadores!$H$40*((Ponderadores!$I$41*Precios!BQ99)+(Ponderadores!$I$42*Precios!BR99)+(Ponderadores!$I$43*Precios!BS99))</f>
        <v>20.145555955267987</v>
      </c>
      <c r="I100" s="66">
        <f t="shared" si="9"/>
        <v>199.78386777688132</v>
      </c>
      <c r="J100" s="67">
        <f t="shared" si="4"/>
        <v>198.1246994164246</v>
      </c>
      <c r="L100" s="65">
        <v>40179</v>
      </c>
      <c r="M100">
        <v>1.385</v>
      </c>
      <c r="N100" s="74">
        <f t="shared" si="5"/>
        <v>148.92473118279568</v>
      </c>
    </row>
    <row r="101" spans="1:14" ht="12.75">
      <c r="A101" s="65">
        <v>40210</v>
      </c>
      <c r="B101" s="48">
        <f>Ponderadores!$H$4*Precios!AM100</f>
        <v>105.60357259706002</v>
      </c>
      <c r="C101" s="48">
        <f>Ponderadores!$H$5*Precios!AN100</f>
        <v>16.009128636027437</v>
      </c>
      <c r="D101" s="48">
        <f>Ponderadores!$H$6*((Ponderadores!$I$7*Precios!AO100)+(Ponderadores!$I$8*Precios!AP100)+(Ponderadores!$I$9*Precios!AQ100)+(Ponderadores!$I$10*Precios!AR100)+(Ponderadores!$I$11*Precios!AS100)+(Ponderadores!$I$12*Precios!AT100)+(Ponderadores!$I$13*Precios!AU100)+(Ponderadores!$I$14*Precios!AV100)+(Ponderadores!$I$15*Precios!AW100))</f>
        <v>2.770569020561431</v>
      </c>
      <c r="E101" s="48">
        <f>Ponderadores!$H$16*Precios!AX100</f>
        <v>3.7333333333333334</v>
      </c>
      <c r="F101" s="48">
        <f>Ponderadores!$H$17*((Ponderadores!$I$18*Precios!AY100)+(Ponderadores!$I$19*Precios!AZ100)+(Ponderadores!$I$20*Precios!BA100)+(Ponderadores!$I$21*Precios!BB100)+(Ponderadores!$I$22*Precios!BC100))</f>
        <v>8.797117089831765</v>
      </c>
      <c r="G101" s="48">
        <f>Ponderadores!$H$23*((Ponderadores!$I$24*((Ponderadores!$J$25*Precios!BD100)+(Ponderadores!$J$26*Precios!BE100)+(Ponderadores!$J$27*Precios!BF100)+(Ponderadores!$J$28*Precios!BG100)+(Ponderadores!$J$29*Precios!BH100))+Ponderadores!$I$30*((Ponderadores!$J$31*Precios!BI100)+(Ponderadores!$J$32*Precios!BJ100)+(Ponderadores!$J$33*Precios!BK100)+(Ponderadores!$J$34*Precios!BL100)+(Ponderadores!$J$35*Precios!BM100))+Ponderadores!$I$36*Precios!BN100+Ponderadores!$I$37*((Ponderadores!$J$38*Precios!BO100)+(Ponderadores!$J$39*Precios!BP100))))</f>
        <v>42.11458781592241</v>
      </c>
      <c r="H101" s="48">
        <f>Ponderadores!$H$40*((Ponderadores!$I$41*Precios!BQ100)+(Ponderadores!$I$42*Precios!BR100)+(Ponderadores!$I$43*Precios!BS100))</f>
        <v>20.205267737930782</v>
      </c>
      <c r="I101" s="66">
        <f t="shared" si="9"/>
        <v>199.2335762306672</v>
      </c>
      <c r="J101" s="67">
        <f t="shared" si="4"/>
        <v>197.57897794052028</v>
      </c>
      <c r="L101" s="65">
        <v>40210</v>
      </c>
      <c r="M101">
        <v>1.525</v>
      </c>
      <c r="N101" s="74">
        <f t="shared" si="5"/>
        <v>163.9784946236559</v>
      </c>
    </row>
    <row r="102" spans="1:14" ht="12.75">
      <c r="A102" s="65">
        <v>40238</v>
      </c>
      <c r="B102" s="48">
        <f>Ponderadores!$H$4*Precios!AM101</f>
        <v>106.44909051728736</v>
      </c>
      <c r="C102" s="48">
        <f>Ponderadores!$H$5*Precios!AN101</f>
        <v>16.13730616654181</v>
      </c>
      <c r="D102" s="48">
        <f>Ponderadores!$H$6*((Ponderadores!$I$7*Precios!AO101)+(Ponderadores!$I$8*Precios!AP101)+(Ponderadores!$I$9*Precios!AQ101)+(Ponderadores!$I$10*Precios!AR101)+(Ponderadores!$I$11*Precios!AS101)+(Ponderadores!$I$12*Precios!AT101)+(Ponderadores!$I$13*Precios!AU101)+(Ponderadores!$I$14*Precios!AV101)+(Ponderadores!$I$15*Precios!AW101))</f>
        <v>2.770569020561431</v>
      </c>
      <c r="E102" s="48">
        <f>Ponderadores!$H$16*Precios!AX101</f>
        <v>3.7333333333333334</v>
      </c>
      <c r="F102" s="48">
        <f>Ponderadores!$H$17*((Ponderadores!$I$18*Precios!AY101)+(Ponderadores!$I$19*Precios!AZ101)+(Ponderadores!$I$20*Precios!BA101)+(Ponderadores!$I$21*Precios!BB101)+(Ponderadores!$I$22*Precios!BC101))</f>
        <v>8.797117089831765</v>
      </c>
      <c r="G102" s="48">
        <f>Ponderadores!$H$23*((Ponderadores!$I$24*((Ponderadores!$J$25*Precios!BD101)+(Ponderadores!$J$26*Precios!BE101)+(Ponderadores!$J$27*Precios!BF101)+(Ponderadores!$J$28*Precios!BG101)+(Ponderadores!$J$29*Precios!BH101))+Ponderadores!$I$30*((Ponderadores!$J$31*Precios!BI101)+(Ponderadores!$J$32*Precios!BJ101)+(Ponderadores!$J$33*Precios!BK101)+(Ponderadores!$J$34*Precios!BL101)+(Ponderadores!$J$35*Precios!BM101))+Ponderadores!$I$36*Precios!BN101+Ponderadores!$I$37*((Ponderadores!$J$38*Precios!BO101)+(Ponderadores!$J$39*Precios!BP101))))</f>
        <v>42.08505749890179</v>
      </c>
      <c r="H102" s="48">
        <f>Ponderadores!$H$40*((Ponderadores!$I$41*Precios!BQ101)+(Ponderadores!$I$42*Precios!BR101)+(Ponderadores!$I$43*Precios!BS101))</f>
        <v>20.307809302616008</v>
      </c>
      <c r="I102" s="66">
        <f t="shared" si="9"/>
        <v>200.2802829290735</v>
      </c>
      <c r="J102" s="67">
        <f t="shared" si="4"/>
        <v>198.61699193187272</v>
      </c>
      <c r="L102" s="65">
        <v>40238</v>
      </c>
      <c r="M102">
        <v>1.585</v>
      </c>
      <c r="N102" s="74">
        <f t="shared" si="5"/>
        <v>170.4301075268817</v>
      </c>
    </row>
    <row r="103" spans="1:14" ht="12.75">
      <c r="A103" s="65">
        <v>40269</v>
      </c>
      <c r="B103" s="48">
        <f>Ponderadores!$H$4*Precios!AM102</f>
        <v>107.87391296917251</v>
      </c>
      <c r="C103" s="48">
        <f>Ponderadores!$H$5*Precios!AN102</f>
        <v>16.353304218073298</v>
      </c>
      <c r="D103" s="48">
        <f>Ponderadores!$H$6*((Ponderadores!$I$7*Precios!AO102)+(Ponderadores!$I$8*Precios!AP102)+(Ponderadores!$I$9*Precios!AQ102)+(Ponderadores!$I$10*Precios!AR102)+(Ponderadores!$I$11*Precios!AS102)+(Ponderadores!$I$12*Precios!AT102)+(Ponderadores!$I$13*Precios!AU102)+(Ponderadores!$I$14*Precios!AV102)+(Ponderadores!$I$15*Precios!AW102))</f>
        <v>2.770569020561431</v>
      </c>
      <c r="E103" s="48">
        <f>Ponderadores!$H$16*Precios!AX102</f>
        <v>3.7333333333333334</v>
      </c>
      <c r="F103" s="48">
        <f>Ponderadores!$H$17*((Ponderadores!$I$18*Precios!AY102)+(Ponderadores!$I$19*Precios!AZ102)+(Ponderadores!$I$20*Precios!BA102)+(Ponderadores!$I$21*Precios!BB102)+(Ponderadores!$I$22*Precios!BC102))</f>
        <v>8.797117089831765</v>
      </c>
      <c r="G103" s="48">
        <f>Ponderadores!$H$23*((Ponderadores!$I$24*((Ponderadores!$J$25*Precios!BD102)+(Ponderadores!$J$26*Precios!BE102)+(Ponderadores!$J$27*Precios!BF102)+(Ponderadores!$J$28*Precios!BG102)+(Ponderadores!$J$29*Precios!BH102))+Ponderadores!$I$30*((Ponderadores!$J$31*Precios!BI102)+(Ponderadores!$J$32*Precios!BJ102)+(Ponderadores!$J$33*Precios!BK102)+(Ponderadores!$J$34*Precios!BL102)+(Ponderadores!$J$35*Precios!BM102))+Ponderadores!$I$36*Precios!BN102+Ponderadores!$I$37*((Ponderadores!$J$38*Precios!BO102)+(Ponderadores!$J$39*Precios!BP102))))</f>
        <v>42.039219394869775</v>
      </c>
      <c r="H103" s="48">
        <f>Ponderadores!$H$40*((Ponderadores!$I$41*Precios!BQ102)+(Ponderadores!$I$42*Precios!BR102)+(Ponderadores!$I$43*Precios!BS102))</f>
        <v>20.327223347280036</v>
      </c>
      <c r="I103" s="66">
        <f t="shared" si="9"/>
        <v>201.89467937312213</v>
      </c>
      <c r="J103" s="67">
        <f t="shared" si="4"/>
        <v>200.21798110970408</v>
      </c>
      <c r="L103" s="65">
        <v>40269</v>
      </c>
      <c r="M103">
        <v>1.6</v>
      </c>
      <c r="N103" s="74">
        <f t="shared" si="5"/>
        <v>172.04301075268816</v>
      </c>
    </row>
    <row r="104" spans="1:14" ht="12.75">
      <c r="A104" s="65">
        <v>40299</v>
      </c>
      <c r="B104" s="48">
        <f>Ponderadores!$H$4*Precios!AM103</f>
        <v>108.36674363791342</v>
      </c>
      <c r="C104" s="48">
        <f>Ponderadores!$H$5*Precios!AN103</f>
        <v>16.428015606879782</v>
      </c>
      <c r="D104" s="48">
        <f>Ponderadores!$H$6*((Ponderadores!$I$7*Precios!AO103)+(Ponderadores!$I$8*Precios!AP103)+(Ponderadores!$I$9*Precios!AQ103)+(Ponderadores!$I$10*Precios!AR103)+(Ponderadores!$I$11*Precios!AS103)+(Ponderadores!$I$12*Precios!AT103)+(Ponderadores!$I$13*Precios!AU103)+(Ponderadores!$I$14*Precios!AV103)+(Ponderadores!$I$15*Precios!AW103))</f>
        <v>2.770569020561431</v>
      </c>
      <c r="E104" s="48">
        <f>Ponderadores!$H$16*Precios!AX103</f>
        <v>3.7333333333333334</v>
      </c>
      <c r="F104" s="48">
        <f>Ponderadores!$H$17*((Ponderadores!$I$18*Precios!AY103)+(Ponderadores!$I$19*Precios!AZ103)+(Ponderadores!$I$20*Precios!BA103)+(Ponderadores!$I$21*Precios!BB103)+(Ponderadores!$I$22*Precios!BC103))</f>
        <v>8.797117089831765</v>
      </c>
      <c r="G104" s="48">
        <f>Ponderadores!$H$23*((Ponderadores!$I$24*((Ponderadores!$J$25*Precios!BD103)+(Ponderadores!$J$26*Precios!BE103)+(Ponderadores!$J$27*Precios!BF103)+(Ponderadores!$J$28*Precios!BG103)+(Ponderadores!$J$29*Precios!BH103))+Ponderadores!$I$30*((Ponderadores!$J$31*Precios!BI103)+(Ponderadores!$J$32*Precios!BJ103)+(Ponderadores!$J$33*Precios!BK103)+(Ponderadores!$J$34*Precios!BL103)+(Ponderadores!$J$35*Precios!BM103))+Ponderadores!$I$36*Precios!BN103+Ponderadores!$I$37*((Ponderadores!$J$38*Precios!BO103)+(Ponderadores!$J$39*Precios!BP103))))</f>
        <v>42.01563921635332</v>
      </c>
      <c r="H104" s="48">
        <f>Ponderadores!$H$40*((Ponderadores!$I$41*Precios!BQ103)+(Ponderadores!$I$42*Precios!BR103)+(Ponderadores!$I$43*Precios!BS103))</f>
        <v>20.344616736601758</v>
      </c>
      <c r="I104" s="66">
        <f t="shared" si="9"/>
        <v>202.4560346414748</v>
      </c>
      <c r="J104" s="67">
        <f t="shared" si="4"/>
        <v>200.77467442556483</v>
      </c>
      <c r="L104" s="65">
        <v>40299</v>
      </c>
      <c r="M104">
        <v>1.65</v>
      </c>
      <c r="N104" s="74">
        <f t="shared" si="5"/>
        <v>177.41935483870967</v>
      </c>
    </row>
    <row r="105" spans="1:14" ht="12.75">
      <c r="A105" s="65">
        <v>40330</v>
      </c>
      <c r="B105" s="48">
        <f>Ponderadores!$H$4*Precios!AM104</f>
        <v>102.0464539698601</v>
      </c>
      <c r="C105" s="48">
        <f>Ponderadores!$H$5*Precios!AN104</f>
        <v>15.46988201514145</v>
      </c>
      <c r="D105" s="48">
        <f>Ponderadores!$H$6*((Ponderadores!$I$7*Precios!AO104)+(Ponderadores!$I$8*Precios!AP104)+(Ponderadores!$I$9*Precios!AQ104)+(Ponderadores!$I$10*Precios!AR104)+(Ponderadores!$I$11*Precios!AS104)+(Ponderadores!$I$12*Precios!AT104)+(Ponderadores!$I$13*Precios!AU104)+(Ponderadores!$I$14*Precios!AV104)+(Ponderadores!$I$15*Precios!AW104))</f>
        <v>2.810519020561431</v>
      </c>
      <c r="E105" s="48">
        <f>Ponderadores!$H$16*Precios!AX104</f>
        <v>3.7333333333333334</v>
      </c>
      <c r="F105" s="48">
        <f>Ponderadores!$H$17*((Ponderadores!$I$18*Precios!AY104)+(Ponderadores!$I$19*Precios!AZ104)+(Ponderadores!$I$20*Precios!BA104)+(Ponderadores!$I$21*Precios!BB104)+(Ponderadores!$I$22*Precios!BC104))</f>
        <v>8.797117089831765</v>
      </c>
      <c r="G105" s="48">
        <f>Ponderadores!$H$23*((Ponderadores!$I$24*((Ponderadores!$J$25*Precios!BD104)+(Ponderadores!$J$26*Precios!BE104)+(Ponderadores!$J$27*Precios!BF104)+(Ponderadores!$J$28*Precios!BG104)+(Ponderadores!$J$29*Precios!BH104))+Ponderadores!$I$30*((Ponderadores!$J$31*Precios!BI104)+(Ponderadores!$J$32*Precios!BJ104)+(Ponderadores!$J$33*Precios!BK104)+(Ponderadores!$J$34*Precios!BL104)+(Ponderadores!$J$35*Precios!BM104))+Ponderadores!$I$36*Precios!BN104+Ponderadores!$I$37*((Ponderadores!$J$38*Precios!BO104)+(Ponderadores!$J$39*Precios!BP104))))</f>
        <v>42.29904210955122</v>
      </c>
      <c r="H105" s="48">
        <f>Ponderadores!$H$40*((Ponderadores!$I$41*Precios!BQ104)+(Ponderadores!$I$42*Precios!BR104)+(Ponderadores!$I$43*Precios!BS104))</f>
        <v>20.374556403654125</v>
      </c>
      <c r="I105" s="66">
        <f t="shared" si="9"/>
        <v>195.53090394193345</v>
      </c>
      <c r="J105" s="67">
        <f t="shared" si="4"/>
        <v>193.90705566568386</v>
      </c>
      <c r="L105" s="65">
        <v>40330</v>
      </c>
      <c r="M105">
        <v>1.71</v>
      </c>
      <c r="N105" s="74">
        <f t="shared" si="5"/>
        <v>183.8709677419355</v>
      </c>
    </row>
    <row r="106" spans="1:14" ht="12.75">
      <c r="A106" s="65">
        <v>40360</v>
      </c>
      <c r="B106" s="48">
        <f>Ponderadores!$H$4*Precios!AM105</f>
        <v>98.96454655573147</v>
      </c>
      <c r="C106" s="48">
        <f>Ponderadores!$H$5*Precios!AN105</f>
        <v>15.002675735810653</v>
      </c>
      <c r="D106" s="48">
        <f>Ponderadores!$H$6*((Ponderadores!$I$7*Precios!AO105)+(Ponderadores!$I$8*Precios!AP105)+(Ponderadores!$I$9*Precios!AQ105)+(Ponderadores!$I$10*Precios!AR105)+(Ponderadores!$I$11*Precios!AS105)+(Ponderadores!$I$12*Precios!AT105)+(Ponderadores!$I$13*Precios!AU105)+(Ponderadores!$I$14*Precios!AV105)+(Ponderadores!$I$15*Precios!AW105))</f>
        <v>2.810519020561431</v>
      </c>
      <c r="E106" s="48">
        <f>Ponderadores!$H$16*Precios!AX105</f>
        <v>3.7333333333333334</v>
      </c>
      <c r="F106" s="48">
        <f>Ponderadores!$H$17*((Ponderadores!$I$18*Precios!AY105)+(Ponderadores!$I$19*Precios!AZ105)+(Ponderadores!$I$20*Precios!BA105)+(Ponderadores!$I$21*Precios!BB105)+(Ponderadores!$I$22*Precios!BC105))</f>
        <v>8.797117089831765</v>
      </c>
      <c r="G106" s="48">
        <f>Ponderadores!$H$23*((Ponderadores!$I$24*((Ponderadores!$J$25*Precios!BD105)+(Ponderadores!$J$26*Precios!BE105)+(Ponderadores!$J$27*Precios!BF105)+(Ponderadores!$J$28*Precios!BG105)+(Ponderadores!$J$29*Precios!BH105))+Ponderadores!$I$30*((Ponderadores!$J$31*Precios!BI105)+(Ponderadores!$J$32*Precios!BJ105)+(Ponderadores!$J$33*Precios!BK105)+(Ponderadores!$J$34*Precios!BL105)+(Ponderadores!$J$35*Precios!BM105))+Ponderadores!$I$36*Precios!BN105+Ponderadores!$I$37*((Ponderadores!$J$38*Precios!BO105)+(Ponderadores!$J$39*Precios!BP105))))</f>
        <v>42.617126819252114</v>
      </c>
      <c r="H106" s="48">
        <f>Ponderadores!$H$40*((Ponderadores!$I$41*Precios!BQ105)+(Ponderadores!$I$42*Precios!BR105)+(Ponderadores!$I$43*Precios!BS105))</f>
        <v>20.49308378169125</v>
      </c>
      <c r="I106" s="66">
        <f t="shared" si="9"/>
        <v>192.418402336212</v>
      </c>
      <c r="J106" s="67">
        <f t="shared" si="4"/>
        <v>190.82040281463694</v>
      </c>
      <c r="L106" s="65">
        <v>40360</v>
      </c>
      <c r="M106">
        <v>1.825</v>
      </c>
      <c r="N106" s="74">
        <f t="shared" si="5"/>
        <v>196.23655913978493</v>
      </c>
    </row>
    <row r="107" spans="1:14" ht="12.75">
      <c r="A107" s="65">
        <v>40391</v>
      </c>
      <c r="B107" s="48">
        <f>Ponderadores!$H$4*Precios!AM106</f>
        <v>100.07000412069073</v>
      </c>
      <c r="C107" s="48">
        <f>Ponderadores!$H$5*Precios!AN106</f>
        <v>15.170259198414032</v>
      </c>
      <c r="D107" s="48">
        <f>Ponderadores!$H$6*((Ponderadores!$I$7*Precios!AO106)+(Ponderadores!$I$8*Precios!AP106)+(Ponderadores!$I$9*Precios!AQ106)+(Ponderadores!$I$10*Precios!AR106)+(Ponderadores!$I$11*Precios!AS106)+(Ponderadores!$I$12*Precios!AT106)+(Ponderadores!$I$13*Precios!AU106)+(Ponderadores!$I$14*Precios!AV106)+(Ponderadores!$I$15*Precios!AW106))</f>
        <v>2.858630715376122</v>
      </c>
      <c r="E107" s="48">
        <f>Ponderadores!$H$16*Precios!AX106</f>
        <v>3.7333333333333334</v>
      </c>
      <c r="F107" s="48">
        <f>Ponderadores!$H$17*((Ponderadores!$I$18*Precios!AY106)+(Ponderadores!$I$19*Precios!AZ106)+(Ponderadores!$I$20*Precios!BA106)+(Ponderadores!$I$21*Precios!BB106)+(Ponderadores!$I$22*Precios!BC106))</f>
        <v>8.797117089831765</v>
      </c>
      <c r="G107" s="48">
        <f>Ponderadores!$H$23*((Ponderadores!$I$24*((Ponderadores!$J$25*Precios!BD106)+(Ponderadores!$J$26*Precios!BE106)+(Ponderadores!$J$27*Precios!BF106)+(Ponderadores!$J$28*Precios!BG106)+(Ponderadores!$J$29*Precios!BH106))+Ponderadores!$I$30*((Ponderadores!$J$31*Precios!BI106)+(Ponderadores!$J$32*Precios!BJ106)+(Ponderadores!$J$33*Precios!BK106)+(Ponderadores!$J$34*Precios!BL106)+(Ponderadores!$J$35*Precios!BM106))+Ponderadores!$I$36*Precios!BN106+Ponderadores!$I$37*((Ponderadores!$J$38*Precios!BO106)+(Ponderadores!$J$39*Precios!BP106))))</f>
        <v>42.84510190394285</v>
      </c>
      <c r="H107" s="48">
        <f>Ponderadores!$H$40*((Ponderadores!$I$41*Precios!BQ106)+(Ponderadores!$I$42*Precios!BR106)+(Ponderadores!$I$43*Precios!BS106))</f>
        <v>20.625786297083376</v>
      </c>
      <c r="I107" s="66">
        <f t="shared" si="9"/>
        <v>194.1002326586722</v>
      </c>
      <c r="J107" s="67">
        <f t="shared" si="4"/>
        <v>192.48826584489416</v>
      </c>
      <c r="L107" s="65">
        <v>40391</v>
      </c>
      <c r="M107">
        <v>1.85</v>
      </c>
      <c r="N107" s="74">
        <f t="shared" si="5"/>
        <v>198.92473118279568</v>
      </c>
    </row>
    <row r="108" spans="1:14" ht="12.75">
      <c r="A108" s="65">
        <v>40422</v>
      </c>
      <c r="B108" s="48">
        <f>Ponderadores!$H$4*Precios!AM107</f>
        <v>101.5253023323681</v>
      </c>
      <c r="C108" s="48">
        <f>Ponderadores!$H$5*Precios!AN107</f>
        <v>15.390877267496029</v>
      </c>
      <c r="D108" s="48">
        <f>Ponderadores!$H$6*((Ponderadores!$I$7*Precios!AO107)+(Ponderadores!$I$8*Precios!AP107)+(Ponderadores!$I$9*Precios!AQ107)+(Ponderadores!$I$10*Precios!AR107)+(Ponderadores!$I$11*Precios!AS107)+(Ponderadores!$I$12*Precios!AT107)+(Ponderadores!$I$13*Precios!AU107)+(Ponderadores!$I$14*Precios!AV107)+(Ponderadores!$I$15*Precios!AW107))</f>
        <v>2.854322372466446</v>
      </c>
      <c r="E108" s="48">
        <f>Ponderadores!$H$16*Precios!AX107</f>
        <v>3.7333333333333334</v>
      </c>
      <c r="F108" s="48">
        <f>Ponderadores!$H$17*((Ponderadores!$I$18*Precios!AY107)+(Ponderadores!$I$19*Precios!AZ107)+(Ponderadores!$I$20*Precios!BA107)+(Ponderadores!$I$21*Precios!BB107)+(Ponderadores!$I$22*Precios!BC107))</f>
        <v>8.797117089831765</v>
      </c>
      <c r="G108" s="48">
        <f>Ponderadores!$H$23*((Ponderadores!$I$24*((Ponderadores!$J$25*Precios!BD107)+(Ponderadores!$J$26*Precios!BE107)+(Ponderadores!$J$27*Precios!BF107)+(Ponderadores!$J$28*Precios!BG107)+(Ponderadores!$J$29*Precios!BH107))+Ponderadores!$I$30*((Ponderadores!$J$31*Precios!BI107)+(Ponderadores!$J$32*Precios!BJ107)+(Ponderadores!$J$33*Precios!BK107)+(Ponderadores!$J$34*Precios!BL107)+(Ponderadores!$J$35*Precios!BM107))+Ponderadores!$I$36*Precios!BN107+Ponderadores!$I$37*((Ponderadores!$J$38*Precios!BO107)+(Ponderadores!$J$39*Precios!BP107))))</f>
        <v>42.9997493010018</v>
      </c>
      <c r="H108" s="48">
        <f>Ponderadores!$H$40*((Ponderadores!$I$41*Precios!BQ107)+(Ponderadores!$I$42*Precios!BR107)+(Ponderadores!$I$43*Precios!BS107))</f>
        <v>20.65951302332875</v>
      </c>
      <c r="I108" s="66">
        <f t="shared" si="9"/>
        <v>195.9602147198262</v>
      </c>
      <c r="J108" s="67">
        <f t="shared" si="4"/>
        <v>194.33280109634714</v>
      </c>
      <c r="L108" s="65">
        <v>40422</v>
      </c>
      <c r="M108">
        <v>1.9120000000000001</v>
      </c>
      <c r="N108" s="74">
        <f t="shared" si="5"/>
        <v>205.59139784946237</v>
      </c>
    </row>
    <row r="109" spans="1:14" ht="12.75">
      <c r="A109" s="65">
        <v>40452</v>
      </c>
      <c r="B109" s="48">
        <f>Ponderadores!$H$4*Precios!AM108</f>
        <v>103.25798743277211</v>
      </c>
      <c r="C109" s="48">
        <f>Ponderadores!$H$5*Precios!AN108</f>
        <v>15.653546209236623</v>
      </c>
      <c r="D109" s="48">
        <f>Ponderadores!$H$6*((Ponderadores!$I$7*Precios!AO108)+(Ponderadores!$I$8*Precios!AP108)+(Ponderadores!$I$9*Precios!AQ108)+(Ponderadores!$I$10*Precios!AR108)+(Ponderadores!$I$11*Precios!AS108)+(Ponderadores!$I$12*Precios!AT108)+(Ponderadores!$I$13*Precios!AU108)+(Ponderadores!$I$14*Precios!AV108)+(Ponderadores!$I$15*Precios!AW108))</f>
        <v>2.854322372466446</v>
      </c>
      <c r="E109" s="48">
        <f>Ponderadores!$H$16*Precios!AX108</f>
        <v>3.7333333333333334</v>
      </c>
      <c r="F109" s="48">
        <f>Ponderadores!$H$17*((Ponderadores!$I$18*Precios!AY108)+(Ponderadores!$I$19*Precios!AZ108)+(Ponderadores!$I$20*Precios!BA108)+(Ponderadores!$I$21*Precios!BB108)+(Ponderadores!$I$22*Precios!BC108))</f>
        <v>8.797117089831765</v>
      </c>
      <c r="G109" s="48">
        <f>Ponderadores!$H$23*((Ponderadores!$I$24*((Ponderadores!$J$25*Precios!BD108)+(Ponderadores!$J$26*Precios!BE108)+(Ponderadores!$J$27*Precios!BF108)+(Ponderadores!$J$28*Precios!BG108)+(Ponderadores!$J$29*Precios!BH108))+Ponderadores!$I$30*((Ponderadores!$J$31*Precios!BI108)+(Ponderadores!$J$32*Precios!BJ108)+(Ponderadores!$J$33*Precios!BK108)+(Ponderadores!$J$34*Precios!BL108)+(Ponderadores!$J$35*Precios!BM108))+Ponderadores!$I$36*Precios!BN108+Ponderadores!$I$37*((Ponderadores!$J$38*Precios!BO108)+(Ponderadores!$J$39*Precios!BP108))))</f>
        <v>43.33938037400943</v>
      </c>
      <c r="H109" s="48">
        <f>Ponderadores!$H$40*((Ponderadores!$I$41*Precios!BQ108)+(Ponderadores!$I$42*Precios!BR108)+(Ponderadores!$I$43*Precios!BS108))</f>
        <v>20.732063491266995</v>
      </c>
      <c r="I109" s="66">
        <f t="shared" si="9"/>
        <v>198.3677503029167</v>
      </c>
      <c r="J109" s="67">
        <f t="shared" si="4"/>
        <v>196.720342538216</v>
      </c>
      <c r="L109" s="65">
        <v>40452</v>
      </c>
      <c r="M109">
        <v>1.93</v>
      </c>
      <c r="N109" s="74">
        <f t="shared" si="5"/>
        <v>207.52688172043008</v>
      </c>
    </row>
    <row r="110" spans="1:14" ht="12.75">
      <c r="A110" s="65">
        <v>40483</v>
      </c>
      <c r="B110" s="48">
        <f>Ponderadores!$H$4*Precios!AM109</f>
        <v>104.51433086087964</v>
      </c>
      <c r="C110" s="48">
        <f>Ponderadores!$H$5*Precios!AN109</f>
        <v>15.84400343579603</v>
      </c>
      <c r="D110" s="48">
        <f>Ponderadores!$H$6*((Ponderadores!$I$7*Precios!AO109)+(Ponderadores!$I$8*Precios!AP109)+(Ponderadores!$I$9*Precios!AQ109)+(Ponderadores!$I$10*Precios!AR109)+(Ponderadores!$I$11*Precios!AS109)+(Ponderadores!$I$12*Precios!AT109)+(Ponderadores!$I$13*Precios!AU109)+(Ponderadores!$I$14*Precios!AV109)+(Ponderadores!$I$15*Precios!AW109))</f>
        <v>2.854322372466446</v>
      </c>
      <c r="E110" s="48">
        <f>Ponderadores!$H$16*Precios!AX109</f>
        <v>3.7333333333333334</v>
      </c>
      <c r="F110" s="48">
        <f>Ponderadores!$H$17*((Ponderadores!$I$18*Precios!AY109)+(Ponderadores!$I$19*Precios!AZ109)+(Ponderadores!$I$20*Precios!BA109)+(Ponderadores!$I$21*Precios!BB109)+(Ponderadores!$I$22*Precios!BC109))</f>
        <v>8.797117089831765</v>
      </c>
      <c r="G110" s="48">
        <f>Ponderadores!$H$23*((Ponderadores!$I$24*((Ponderadores!$J$25*Precios!BD109)+(Ponderadores!$J$26*Precios!BE109)+(Ponderadores!$J$27*Precios!BF109)+(Ponderadores!$J$28*Precios!BG109)+(Ponderadores!$J$29*Precios!BH109))+Ponderadores!$I$30*((Ponderadores!$J$31*Precios!BI109)+(Ponderadores!$J$32*Precios!BJ109)+(Ponderadores!$J$33*Precios!BK109)+(Ponderadores!$J$34*Precios!BL109)+(Ponderadores!$J$35*Precios!BM109))+Ponderadores!$I$36*Precios!BN109+Ponderadores!$I$37*((Ponderadores!$J$38*Precios!BO109)+(Ponderadores!$J$39*Precios!BP109))))</f>
        <v>43.87980535352835</v>
      </c>
      <c r="H110" s="48">
        <f>Ponderadores!$H$40*((Ponderadores!$I$41*Precios!BQ109)+(Ponderadores!$I$42*Precios!BR109)+(Ponderadores!$I$43*Precios!BS109))</f>
        <v>20.723589312522755</v>
      </c>
      <c r="I110" s="66">
        <f t="shared" si="9"/>
        <v>200.34650175835833</v>
      </c>
      <c r="J110" s="67">
        <f t="shared" si="4"/>
        <v>198.68266082593183</v>
      </c>
      <c r="L110" s="65">
        <v>40483</v>
      </c>
      <c r="M110">
        <v>1.83125</v>
      </c>
      <c r="N110" s="74">
        <f t="shared" si="5"/>
        <v>196.90860215053763</v>
      </c>
    </row>
    <row r="111" spans="1:14" ht="12.75">
      <c r="A111" s="65">
        <v>40513</v>
      </c>
      <c r="B111" s="48">
        <f>Ponderadores!$H$4*Precios!AM110</f>
        <v>104.47666653086651</v>
      </c>
      <c r="C111" s="48">
        <f>Ponderadores!$H$5*Precios!AN110</f>
        <v>15.838293656388561</v>
      </c>
      <c r="D111" s="48">
        <f>Ponderadores!$H$6*((Ponderadores!$I$7*Precios!AO110)+(Ponderadores!$I$8*Precios!AP110)+(Ponderadores!$I$9*Precios!AQ110)+(Ponderadores!$I$10*Precios!AR110)+(Ponderadores!$I$11*Precios!AS110)+(Ponderadores!$I$12*Precios!AT110)+(Ponderadores!$I$13*Precios!AU110)+(Ponderadores!$I$14*Precios!AV110)+(Ponderadores!$I$15*Precios!AW110))</f>
        <v>2.854322372466446</v>
      </c>
      <c r="E111" s="48">
        <f>Ponderadores!$H$16*Precios!AX110</f>
        <v>3.7333333333333334</v>
      </c>
      <c r="F111" s="48">
        <f>Ponderadores!$H$17*((Ponderadores!$I$18*Precios!AY110)+(Ponderadores!$I$19*Precios!AZ110)+(Ponderadores!$I$20*Precios!BA110)+(Ponderadores!$I$21*Precios!BB110)+(Ponderadores!$I$22*Precios!BC110))</f>
        <v>8.797117089831765</v>
      </c>
      <c r="G111" s="48">
        <f>Ponderadores!$H$23*((Ponderadores!$I$24*((Ponderadores!$J$25*Precios!BD110)+(Ponderadores!$J$26*Precios!BE110)+(Ponderadores!$J$27*Precios!BF110)+(Ponderadores!$J$28*Precios!BG110)+(Ponderadores!$J$29*Precios!BH110))+Ponderadores!$I$30*((Ponderadores!$J$31*Precios!BI110)+(Ponderadores!$J$32*Precios!BJ110)+(Ponderadores!$J$33*Precios!BK110)+(Ponderadores!$J$34*Precios!BL110)+(Ponderadores!$J$35*Precios!BM110))+Ponderadores!$I$36*Precios!BN110+Ponderadores!$I$37*((Ponderadores!$J$38*Precios!BO110)+(Ponderadores!$J$39*Precios!BP110))))</f>
        <v>44.20342965018023</v>
      </c>
      <c r="H111" s="48">
        <f>Ponderadores!$H$40*((Ponderadores!$I$41*Precios!BQ110)+(Ponderadores!$I$42*Precios!BR110)+(Ponderadores!$I$43*Precios!BS110))</f>
        <v>20.78307559602689</v>
      </c>
      <c r="I111" s="66">
        <f t="shared" si="9"/>
        <v>200.68623822909373</v>
      </c>
      <c r="J111" s="67">
        <f t="shared" si="4"/>
        <v>199.01957584762127</v>
      </c>
      <c r="L111" s="65">
        <v>40513</v>
      </c>
      <c r="M111">
        <v>1.76</v>
      </c>
      <c r="N111" s="74">
        <f t="shared" si="5"/>
        <v>189.247311827957</v>
      </c>
    </row>
    <row r="112" spans="1:14" ht="12.75">
      <c r="A112" s="65">
        <v>40544</v>
      </c>
      <c r="B112" s="48">
        <f>Ponderadores!$H$4*Precios!AM111</f>
        <v>0</v>
      </c>
      <c r="C112" s="48">
        <f>Ponderadores!$H$5*Precios!AN111</f>
        <v>0</v>
      </c>
      <c r="D112" s="48">
        <f>Ponderadores!$H$6*((Ponderadores!$I$7*Precios!AO111)+(Ponderadores!$I$8*Precios!AP111)+(Ponderadores!$I$9*Precios!AQ111)+(Ponderadores!$I$10*Precios!AR111)+(Ponderadores!$I$11*Precios!AS111)+(Ponderadores!$I$12*Precios!AT111)+(Ponderadores!$I$13*Precios!AU111)+(Ponderadores!$I$14*Precios!AV111)+(Ponderadores!$I$15*Precios!AW111))</f>
        <v>0</v>
      </c>
      <c r="E112" s="48">
        <f>Ponderadores!$H$16*Precios!AX111</f>
        <v>0</v>
      </c>
      <c r="F112" s="48">
        <f>Ponderadores!$H$17*((Ponderadores!$I$18*Precios!AY111)+(Ponderadores!$I$19*Precios!AZ111)+(Ponderadores!$I$20*Precios!BA111)+(Ponderadores!$I$21*Precios!BB111)+(Ponderadores!$I$22*Precios!BC111))</f>
        <v>0</v>
      </c>
      <c r="G112" s="48">
        <f>Ponderadores!$H$23*((Ponderadores!$I$24*((Ponderadores!$J$25*Precios!BD111)+(Ponderadores!$J$26*Precios!BE111)+(Ponderadores!$J$27*Precios!BF111)+(Ponderadores!$J$28*Precios!BG111)+(Ponderadores!$J$29*Precios!BH111))+Ponderadores!$I$30*((Ponderadores!$J$31*Precios!BI111)+(Ponderadores!$J$32*Precios!BJ111)+(Ponderadores!$J$33*Precios!BK111)+(Ponderadores!$J$34*Precios!BL111)+(Ponderadores!$J$35*Precios!BM111))+Ponderadores!$I$36*Precios!BN111+Ponderadores!$I$37*((Ponderadores!$J$38*Precios!BO111)+(Ponderadores!$J$39*Precios!BP111))))</f>
        <v>0</v>
      </c>
      <c r="H112" s="48">
        <f>Ponderadores!$H$40*((Ponderadores!$I$41*Precios!BQ111)+(Ponderadores!$I$42*Precios!BR111)+(Ponderadores!$I$43*Precios!BS111))</f>
        <v>0.015561312952006282</v>
      </c>
      <c r="I112" s="66">
        <f t="shared" si="9"/>
        <v>0.015561312952006282</v>
      </c>
      <c r="J112" s="67">
        <f t="shared" si="4"/>
        <v>0.015432079103525738</v>
      </c>
      <c r="L112" s="65">
        <v>40544</v>
      </c>
      <c r="M112">
        <v>2.04375</v>
      </c>
      <c r="N112" s="74">
        <f t="shared" si="5"/>
        <v>219.75806451612905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0"/>
  <sheetViews>
    <sheetView workbookViewId="0" topLeftCell="A101">
      <selection activeCell="D89" sqref="D89:D110"/>
    </sheetView>
  </sheetViews>
  <sheetFormatPr defaultColWidth="11.421875" defaultRowHeight="12.75"/>
  <cols>
    <col min="1" max="1" width="6.7109375" style="0" customWidth="1"/>
    <col min="2" max="2" width="7.140625" style="0" customWidth="1"/>
    <col min="3" max="3" width="10.57421875" style="0" customWidth="1"/>
  </cols>
  <sheetData>
    <row r="1" spans="1:3" ht="12.75">
      <c r="A1" t="str">
        <f>Indices!A3</f>
        <v>Fecha</v>
      </c>
      <c r="B1" t="str">
        <f>Indices!J3</f>
        <v>IPI Cría</v>
      </c>
      <c r="C1" t="str">
        <f>Indices!N3</f>
        <v>IP Terneros</v>
      </c>
    </row>
    <row r="2" spans="1:4" ht="12.75">
      <c r="A2" s="65">
        <v>37257</v>
      </c>
      <c r="B2" s="72">
        <f>Indices!J4</f>
        <v>80.14359909904559</v>
      </c>
      <c r="C2" s="72">
        <f>Indices!N4</f>
        <v>72.58064516129032</v>
      </c>
      <c r="D2">
        <v>100</v>
      </c>
    </row>
    <row r="3" spans="1:4" ht="12.75">
      <c r="A3" s="65">
        <v>37288</v>
      </c>
      <c r="B3" s="72">
        <f>Indices!J5</f>
        <v>79.61030405064176</v>
      </c>
      <c r="C3" s="72">
        <f>Indices!N5</f>
        <v>72.58064516129032</v>
      </c>
      <c r="D3">
        <v>100</v>
      </c>
    </row>
    <row r="4" spans="1:4" ht="12.75">
      <c r="A4" s="65">
        <v>37316</v>
      </c>
      <c r="B4" s="72">
        <f>Indices!J6</f>
        <v>78.24214042827047</v>
      </c>
      <c r="C4" s="72">
        <f>Indices!N6</f>
        <v>74.73118279569893</v>
      </c>
      <c r="D4">
        <v>100</v>
      </c>
    </row>
    <row r="5" spans="1:4" ht="12.75">
      <c r="A5" s="65">
        <v>37347</v>
      </c>
      <c r="B5" s="72">
        <f>Indices!J7</f>
        <v>76.04628953154081</v>
      </c>
      <c r="C5" s="72">
        <f>Indices!N7</f>
        <v>74.73118279569893</v>
      </c>
      <c r="D5">
        <v>100</v>
      </c>
    </row>
    <row r="6" spans="1:4" ht="12.75">
      <c r="A6" s="65">
        <v>37377</v>
      </c>
      <c r="B6" s="72">
        <f>Indices!J8</f>
        <v>75.62705708136617</v>
      </c>
      <c r="C6" s="72">
        <f>Indices!N8</f>
        <v>69.89247311827957</v>
      </c>
      <c r="D6">
        <v>100</v>
      </c>
    </row>
    <row r="7" spans="1:4" ht="12.75">
      <c r="A7" s="65">
        <v>37408</v>
      </c>
      <c r="B7" s="72">
        <f>Indices!J9</f>
        <v>74.25303917897311</v>
      </c>
      <c r="C7" s="72">
        <f>Indices!N9</f>
        <v>67.20430107526882</v>
      </c>
      <c r="D7">
        <v>100</v>
      </c>
    </row>
    <row r="8" spans="1:4" ht="12.75">
      <c r="A8" s="65">
        <v>37438</v>
      </c>
      <c r="B8" s="72">
        <f>Indices!J10</f>
        <v>68.45374781789315</v>
      </c>
      <c r="C8" s="72">
        <f>Indices!N10</f>
        <v>66.12903225806451</v>
      </c>
      <c r="D8">
        <v>100</v>
      </c>
    </row>
    <row r="9" spans="1:4" ht="12.75">
      <c r="A9" s="65">
        <v>37469</v>
      </c>
      <c r="B9" s="72">
        <f>Indices!J11</f>
        <v>62.23696300680047</v>
      </c>
      <c r="C9" s="72">
        <f>Indices!N11</f>
        <v>64.51612903225806</v>
      </c>
      <c r="D9">
        <v>100</v>
      </c>
    </row>
    <row r="10" spans="1:4" ht="12.75">
      <c r="A10" s="65">
        <v>37500</v>
      </c>
      <c r="B10" s="72">
        <f>Indices!J12</f>
        <v>62.92752541843588</v>
      </c>
      <c r="C10" s="72">
        <f>Indices!N12</f>
        <v>65.59139784946237</v>
      </c>
      <c r="D10">
        <v>100</v>
      </c>
    </row>
    <row r="11" spans="1:4" ht="12.75">
      <c r="A11" s="65">
        <v>37530</v>
      </c>
      <c r="B11" s="72">
        <f>Indices!J13</f>
        <v>64.46434237058081</v>
      </c>
      <c r="C11" s="72">
        <f>Indices!N13</f>
        <v>66.93548387096774</v>
      </c>
      <c r="D11">
        <v>100</v>
      </c>
    </row>
    <row r="12" spans="1:4" ht="12.75">
      <c r="A12" s="65">
        <v>37561</v>
      </c>
      <c r="B12" s="72">
        <f>Indices!J14</f>
        <v>64.34997170668898</v>
      </c>
      <c r="C12" s="72">
        <f>Indices!N14</f>
        <v>76.61290322580645</v>
      </c>
      <c r="D12">
        <v>100</v>
      </c>
    </row>
    <row r="13" spans="1:4" ht="12.75">
      <c r="A13" s="65">
        <v>37591</v>
      </c>
      <c r="B13" s="72">
        <f>Indices!J15</f>
        <v>64.3438672465007</v>
      </c>
      <c r="C13" s="72">
        <f>Indices!N15</f>
        <v>70.96774193548387</v>
      </c>
      <c r="D13">
        <v>100</v>
      </c>
    </row>
    <row r="14" spans="1:4" ht="12.75">
      <c r="A14" s="65">
        <v>37622</v>
      </c>
      <c r="B14" s="72">
        <f>Indices!J16</f>
        <v>64.50908340089721</v>
      </c>
      <c r="C14" s="72">
        <f>Indices!N16</f>
        <v>70.96774193548387</v>
      </c>
      <c r="D14">
        <v>100</v>
      </c>
    </row>
    <row r="15" spans="1:4" ht="12.75">
      <c r="A15" s="65">
        <v>37653</v>
      </c>
      <c r="B15" s="72">
        <f>Indices!J17</f>
        <v>64.59524387215328</v>
      </c>
      <c r="C15" s="72">
        <f>Indices!N17</f>
        <v>72.04301075268816</v>
      </c>
      <c r="D15">
        <v>100</v>
      </c>
    </row>
    <row r="16" spans="1:4" ht="12.75">
      <c r="A16" s="65">
        <v>37681</v>
      </c>
      <c r="B16" s="72">
        <f>Indices!J18</f>
        <v>64.04655373319618</v>
      </c>
      <c r="C16" s="72">
        <f>Indices!N18</f>
        <v>79.56989247311827</v>
      </c>
      <c r="D16">
        <v>100</v>
      </c>
    </row>
    <row r="17" spans="1:4" ht="12.75">
      <c r="A17" s="65">
        <v>37712</v>
      </c>
      <c r="B17" s="72">
        <f>Indices!J19</f>
        <v>64.14167246909456</v>
      </c>
      <c r="C17" s="72">
        <f>Indices!N19</f>
        <v>75.26881720430107</v>
      </c>
      <c r="D17">
        <v>100</v>
      </c>
    </row>
    <row r="18" spans="1:4" ht="12.75">
      <c r="A18" s="65">
        <v>37742</v>
      </c>
      <c r="B18" s="72">
        <f>Indices!J20</f>
        <v>64.93738035095673</v>
      </c>
      <c r="C18" s="72">
        <f>Indices!N20</f>
        <v>80.64516129032258</v>
      </c>
      <c r="D18">
        <v>100</v>
      </c>
    </row>
    <row r="19" spans="1:4" ht="12.75">
      <c r="A19" s="65">
        <v>37773</v>
      </c>
      <c r="B19" s="72">
        <f>Indices!J21</f>
        <v>66.85576327246906</v>
      </c>
      <c r="C19" s="72">
        <f>Indices!N21</f>
        <v>74.19354838709677</v>
      </c>
      <c r="D19">
        <v>100</v>
      </c>
    </row>
    <row r="20" spans="1:4" ht="12.75">
      <c r="A20" s="65">
        <v>37803</v>
      </c>
      <c r="B20" s="72">
        <f>Indices!J22</f>
        <v>66.72825681581027</v>
      </c>
      <c r="C20" s="72">
        <f>Indices!N22</f>
        <v>77.41935483870968</v>
      </c>
      <c r="D20">
        <v>100</v>
      </c>
    </row>
    <row r="21" spans="1:4" ht="12.75">
      <c r="A21" s="65">
        <v>37834</v>
      </c>
      <c r="B21" s="72">
        <f>Indices!J23</f>
        <v>66.09798287830263</v>
      </c>
      <c r="C21" s="72">
        <f>Indices!N23</f>
        <v>80.752688172043</v>
      </c>
      <c r="D21">
        <v>100</v>
      </c>
    </row>
    <row r="22" spans="1:4" ht="12.75">
      <c r="A22" s="65">
        <v>37865</v>
      </c>
      <c r="B22" s="72">
        <f>Indices!J24</f>
        <v>67.47563815635604</v>
      </c>
      <c r="C22" s="72">
        <f>Indices!N24</f>
        <v>86.55913978494623</v>
      </c>
      <c r="D22">
        <v>100</v>
      </c>
    </row>
    <row r="23" spans="1:4" ht="12.75">
      <c r="A23" s="65">
        <v>37895</v>
      </c>
      <c r="B23" s="72">
        <f>Indices!J25</f>
        <v>66.6714054653361</v>
      </c>
      <c r="C23" s="72">
        <f>Indices!N25</f>
        <v>86.55913978494623</v>
      </c>
      <c r="D23">
        <v>100</v>
      </c>
    </row>
    <row r="24" spans="1:4" ht="12.75">
      <c r="A24" s="65">
        <v>37926</v>
      </c>
      <c r="B24" s="72">
        <f>Indices!J26</f>
        <v>65.84142595027305</v>
      </c>
      <c r="C24" s="72">
        <f>Indices!N26</f>
        <v>86.55913978494623</v>
      </c>
      <c r="D24">
        <v>100</v>
      </c>
    </row>
    <row r="25" spans="1:4" ht="12.75">
      <c r="A25" s="65">
        <v>37956</v>
      </c>
      <c r="B25" s="72">
        <f>Indices!J27</f>
        <v>65.46085407504808</v>
      </c>
      <c r="C25" s="72">
        <f>Indices!N27</f>
        <v>86.55913978494623</v>
      </c>
      <c r="D25">
        <v>100</v>
      </c>
    </row>
    <row r="26" spans="1:4" ht="12.75">
      <c r="A26" s="65">
        <v>37987</v>
      </c>
      <c r="B26" s="72">
        <f>Indices!J28</f>
        <v>72.82864363133254</v>
      </c>
      <c r="C26" s="72">
        <f>Indices!N28</f>
        <v>86.82795698924731</v>
      </c>
      <c r="D26">
        <v>100</v>
      </c>
    </row>
    <row r="27" spans="1:4" ht="12.75">
      <c r="A27" s="65">
        <v>38018</v>
      </c>
      <c r="B27" s="72">
        <f>Indices!J29</f>
        <v>76.41585793487944</v>
      </c>
      <c r="C27" s="72">
        <f>Indices!N29</f>
        <v>92.5806451612903</v>
      </c>
      <c r="D27">
        <v>100</v>
      </c>
    </row>
    <row r="28" spans="1:4" ht="12.75">
      <c r="A28" s="65">
        <v>38047</v>
      </c>
      <c r="B28" s="72">
        <f>Indices!J30</f>
        <v>77.04134025017876</v>
      </c>
      <c r="C28" s="72">
        <f>Indices!N30</f>
        <v>95.16129032258064</v>
      </c>
      <c r="D28">
        <v>100</v>
      </c>
    </row>
    <row r="29" spans="1:4" ht="12.75">
      <c r="A29" s="65">
        <v>38078</v>
      </c>
      <c r="B29" s="72">
        <f>Indices!J31</f>
        <v>77.26166537703713</v>
      </c>
      <c r="C29" s="72">
        <f>Indices!N31</f>
        <v>91.39784946236558</v>
      </c>
      <c r="D29">
        <v>100</v>
      </c>
    </row>
    <row r="30" spans="1:4" ht="12.75">
      <c r="A30" s="65">
        <v>38108</v>
      </c>
      <c r="B30" s="72">
        <f>Indices!J32</f>
        <v>77.28596915424438</v>
      </c>
      <c r="C30" s="72">
        <f>Indices!N32</f>
        <v>88.70967741935483</v>
      </c>
      <c r="D30">
        <v>100</v>
      </c>
    </row>
    <row r="31" spans="1:4" ht="12.75">
      <c r="A31" s="65">
        <v>38139</v>
      </c>
      <c r="B31" s="72">
        <f>Indices!J33</f>
        <v>77.30833950543527</v>
      </c>
      <c r="C31" s="72">
        <f>Indices!N33</f>
        <v>87.63440860215053</v>
      </c>
      <c r="D31">
        <v>100</v>
      </c>
    </row>
    <row r="32" spans="1:4" ht="12.75">
      <c r="A32" s="65">
        <v>38169</v>
      </c>
      <c r="B32" s="72">
        <f>Indices!J34</f>
        <v>78.98393304777912</v>
      </c>
      <c r="C32" s="72">
        <f>Indices!N34</f>
        <v>93.87096774193547</v>
      </c>
      <c r="D32">
        <v>100</v>
      </c>
    </row>
    <row r="33" spans="1:4" ht="12.75">
      <c r="A33" s="65">
        <v>38200</v>
      </c>
      <c r="B33" s="72">
        <f>Indices!J35</f>
        <v>84.62620073442999</v>
      </c>
      <c r="C33" s="72">
        <f>Indices!N35</f>
        <v>99.46236559139784</v>
      </c>
      <c r="D33">
        <v>100</v>
      </c>
    </row>
    <row r="34" spans="1:4" ht="12.75">
      <c r="A34" s="65">
        <v>38231</v>
      </c>
      <c r="B34" s="72">
        <f>Indices!J36</f>
        <v>85.65902852846074</v>
      </c>
      <c r="C34" s="72">
        <f>Indices!N36</f>
        <v>100.53763440860214</v>
      </c>
      <c r="D34">
        <v>100</v>
      </c>
    </row>
    <row r="35" spans="1:4" ht="12.75">
      <c r="A35" s="65">
        <v>38261</v>
      </c>
      <c r="B35" s="72">
        <f>Indices!J37</f>
        <v>86.54252873532677</v>
      </c>
      <c r="C35" s="72">
        <f>Indices!N37</f>
        <v>99.89247311827957</v>
      </c>
      <c r="D35">
        <v>100</v>
      </c>
    </row>
    <row r="36" spans="1:4" ht="12.75">
      <c r="A36" s="65">
        <v>38292</v>
      </c>
      <c r="B36" s="72">
        <f>Indices!J38</f>
        <v>87.59509410170797</v>
      </c>
      <c r="C36" s="72">
        <f>Indices!N38</f>
        <v>101.18279569892472</v>
      </c>
      <c r="D36">
        <v>100</v>
      </c>
    </row>
    <row r="37" spans="1:4" ht="12.75">
      <c r="A37" s="65">
        <v>38322</v>
      </c>
      <c r="B37" s="72">
        <f>Indices!J39</f>
        <v>87.73905147583794</v>
      </c>
      <c r="C37" s="72">
        <f>Indices!N39</f>
        <v>104.83870967741935</v>
      </c>
      <c r="D37">
        <v>100</v>
      </c>
    </row>
    <row r="38" spans="1:4" ht="12.75">
      <c r="A38" s="65">
        <v>38353</v>
      </c>
      <c r="B38" s="72">
        <f>Indices!J40</f>
        <v>91.83394847955377</v>
      </c>
      <c r="C38" s="72">
        <f>Indices!N40</f>
        <v>104.3010752688172</v>
      </c>
      <c r="D38">
        <v>100</v>
      </c>
    </row>
    <row r="39" spans="1:4" ht="12.75">
      <c r="A39" s="65">
        <v>38384</v>
      </c>
      <c r="B39" s="72">
        <f>Indices!J41</f>
        <v>91.91687302726515</v>
      </c>
      <c r="C39" s="72">
        <f>Indices!N41</f>
        <v>102.68817204301075</v>
      </c>
      <c r="D39">
        <v>100</v>
      </c>
    </row>
    <row r="40" spans="1:4" ht="12.75">
      <c r="A40" s="65">
        <v>38412</v>
      </c>
      <c r="B40" s="72">
        <f>Indices!J42</f>
        <v>91.35903692898614</v>
      </c>
      <c r="C40" s="72">
        <f>Indices!N42</f>
        <v>105.3763440860215</v>
      </c>
      <c r="D40">
        <v>100</v>
      </c>
    </row>
    <row r="41" spans="1:4" ht="12.75">
      <c r="A41" s="65">
        <v>38443</v>
      </c>
      <c r="B41" s="72">
        <f>Indices!J43</f>
        <v>91.61445920366039</v>
      </c>
      <c r="C41" s="72">
        <f>Indices!N43</f>
        <v>101.61290322580645</v>
      </c>
      <c r="D41">
        <v>100</v>
      </c>
    </row>
    <row r="42" spans="1:4" ht="12.75">
      <c r="A42" s="65">
        <v>38473</v>
      </c>
      <c r="B42" s="72">
        <f>Indices!J44</f>
        <v>93.02018221604418</v>
      </c>
      <c r="C42" s="72">
        <f>Indices!N44</f>
        <v>98.9247311827957</v>
      </c>
      <c r="D42">
        <v>100</v>
      </c>
    </row>
    <row r="43" spans="1:4" ht="12.75">
      <c r="A43" s="65">
        <v>38504</v>
      </c>
      <c r="B43" s="72">
        <f>Indices!J45</f>
        <v>93.23476386836073</v>
      </c>
      <c r="C43" s="72">
        <f>Indices!N45</f>
        <v>94.6236559139785</v>
      </c>
      <c r="D43">
        <v>100</v>
      </c>
    </row>
    <row r="44" spans="1:4" ht="12.75">
      <c r="A44" s="113">
        <v>38534</v>
      </c>
      <c r="B44" s="118">
        <f>Indices!J46</f>
        <v>92.8177403895567</v>
      </c>
      <c r="C44" s="118">
        <f>Indices!N46</f>
        <v>97.84946236559139</v>
      </c>
      <c r="D44">
        <v>100</v>
      </c>
    </row>
    <row r="45" spans="1:4" ht="12.75">
      <c r="A45" s="109">
        <v>38565</v>
      </c>
      <c r="B45" s="108">
        <f>Indices!J47</f>
        <v>100</v>
      </c>
      <c r="C45" s="108">
        <f>Indices!N47</f>
        <v>100</v>
      </c>
      <c r="D45" s="119">
        <v>100</v>
      </c>
    </row>
    <row r="46" spans="1:4" ht="12.75">
      <c r="A46" s="65">
        <v>38596</v>
      </c>
      <c r="B46" s="72">
        <f>Indices!J48</f>
        <v>100.8135886821635</v>
      </c>
      <c r="C46" s="72">
        <f>Indices!N48</f>
        <v>104.83870967741935</v>
      </c>
      <c r="D46">
        <v>100</v>
      </c>
    </row>
    <row r="47" spans="1:4" ht="12.75">
      <c r="A47" s="65">
        <v>38626</v>
      </c>
      <c r="B47" s="72">
        <f>Indices!J49</f>
        <v>102.09312148238756</v>
      </c>
      <c r="C47" s="72">
        <f>Indices!N49</f>
        <v>104.83870967741935</v>
      </c>
      <c r="D47">
        <v>100</v>
      </c>
    </row>
    <row r="48" spans="1:4" ht="12.75">
      <c r="A48" s="65">
        <v>38657</v>
      </c>
      <c r="B48" s="72">
        <f>Indices!J50</f>
        <v>102.2281926909937</v>
      </c>
      <c r="C48" s="72">
        <f>Indices!N50</f>
        <v>101.4784946236559</v>
      </c>
      <c r="D48">
        <v>100</v>
      </c>
    </row>
    <row r="49" spans="1:4" ht="12.75">
      <c r="A49" s="65">
        <v>38687</v>
      </c>
      <c r="B49" s="72">
        <f>Indices!J51</f>
        <v>102.0533578571355</v>
      </c>
      <c r="C49" s="72">
        <f>Indices!N51</f>
        <v>97.84946236559139</v>
      </c>
      <c r="D49">
        <v>100</v>
      </c>
    </row>
    <row r="50" spans="1:4" ht="12.75">
      <c r="A50" s="65">
        <v>38718</v>
      </c>
      <c r="B50" s="72">
        <f>Indices!J52</f>
        <v>118.28991895398364</v>
      </c>
      <c r="C50" s="72">
        <f>Indices!N52</f>
        <v>91.93548387096774</v>
      </c>
      <c r="D50">
        <v>100</v>
      </c>
    </row>
    <row r="51" spans="1:4" ht="12.75">
      <c r="A51" s="65">
        <v>38749</v>
      </c>
      <c r="B51" s="72">
        <f>Indices!J53</f>
        <v>120.2531359782819</v>
      </c>
      <c r="C51" s="72">
        <f>Indices!N53</f>
        <v>101.88172043010752</v>
      </c>
      <c r="D51">
        <v>100</v>
      </c>
    </row>
    <row r="52" spans="1:4" ht="12.75">
      <c r="A52" s="65">
        <v>38777</v>
      </c>
      <c r="B52" s="72">
        <f>Indices!J54</f>
        <v>120.26826511288598</v>
      </c>
      <c r="C52" s="72">
        <f>Indices!N54</f>
        <v>104.03225806451613</v>
      </c>
      <c r="D52">
        <v>100</v>
      </c>
    </row>
    <row r="53" spans="1:4" ht="12.75">
      <c r="A53" s="65">
        <v>38808</v>
      </c>
      <c r="B53" s="72">
        <f>Indices!J55</f>
        <v>121.85606202555448</v>
      </c>
      <c r="C53" s="72">
        <f>Indices!N55</f>
        <v>104.83870967741935</v>
      </c>
      <c r="D53">
        <v>100</v>
      </c>
    </row>
    <row r="54" spans="1:4" ht="12.75">
      <c r="A54" s="65">
        <v>38838</v>
      </c>
      <c r="B54" s="72">
        <f>Indices!J56</f>
        <v>122.2878255583684</v>
      </c>
      <c r="C54" s="72">
        <f>Indices!N56</f>
        <v>99.46236559139784</v>
      </c>
      <c r="D54">
        <v>100</v>
      </c>
    </row>
    <row r="55" spans="1:4" ht="12.75">
      <c r="A55" s="65">
        <v>38869</v>
      </c>
      <c r="B55" s="72">
        <f>Indices!J57</f>
        <v>123.94823868785203</v>
      </c>
      <c r="C55" s="72">
        <f>Indices!N57</f>
        <v>99.46236559139784</v>
      </c>
      <c r="D55">
        <v>100</v>
      </c>
    </row>
    <row r="56" spans="1:4" ht="12.75">
      <c r="A56" s="65">
        <v>38899</v>
      </c>
      <c r="B56" s="72">
        <f>Indices!J58</f>
        <v>123.28162396324446</v>
      </c>
      <c r="C56" s="72">
        <f>Indices!N58</f>
        <v>109.40860215053763</v>
      </c>
      <c r="D56">
        <v>100</v>
      </c>
    </row>
    <row r="57" spans="1:4" ht="12.75">
      <c r="A57" s="65">
        <v>38930</v>
      </c>
      <c r="B57" s="72">
        <f>Indices!J59</f>
        <v>123.75055759825106</v>
      </c>
      <c r="C57" s="72">
        <f>Indices!N59</f>
        <v>115.05376344086021</v>
      </c>
      <c r="D57">
        <v>100</v>
      </c>
    </row>
    <row r="58" spans="1:4" ht="12.75">
      <c r="A58" s="65">
        <v>38961</v>
      </c>
      <c r="B58" s="72">
        <f>Indices!J60</f>
        <v>124.9225125033507</v>
      </c>
      <c r="C58" s="72">
        <f>Indices!N60</f>
        <v>114.24731182795698</v>
      </c>
      <c r="D58">
        <v>100</v>
      </c>
    </row>
    <row r="59" spans="1:4" ht="12.75">
      <c r="A59" s="65">
        <v>38991</v>
      </c>
      <c r="B59" s="72">
        <f>Indices!J61</f>
        <v>124.63202604040309</v>
      </c>
      <c r="C59" s="72">
        <f>Indices!N61</f>
        <v>110.21505376344084</v>
      </c>
      <c r="D59">
        <v>100</v>
      </c>
    </row>
    <row r="60" spans="1:4" ht="12.75">
      <c r="A60" s="65">
        <v>39022</v>
      </c>
      <c r="B60" s="72">
        <f>Indices!J62</f>
        <v>124.0133835042561</v>
      </c>
      <c r="C60" s="72">
        <f>Indices!N62</f>
        <v>113.9784946236559</v>
      </c>
      <c r="D60">
        <v>100</v>
      </c>
    </row>
    <row r="61" spans="1:4" ht="12.75">
      <c r="A61" s="65">
        <v>39052</v>
      </c>
      <c r="B61" s="72">
        <f>Indices!J63</f>
        <v>123.21676317033634</v>
      </c>
      <c r="C61" s="72">
        <f>Indices!N63</f>
        <v>116.66666666666666</v>
      </c>
      <c r="D61">
        <v>100</v>
      </c>
    </row>
    <row r="62" spans="1:4" ht="12.75">
      <c r="A62" s="65">
        <v>39083</v>
      </c>
      <c r="B62" s="72">
        <f>Indices!J64</f>
        <v>123.87411497614193</v>
      </c>
      <c r="C62" s="72">
        <f>Indices!N64</f>
        <v>118.81720430107526</v>
      </c>
      <c r="D62">
        <v>100</v>
      </c>
    </row>
    <row r="63" spans="1:4" ht="12.75">
      <c r="A63" s="65">
        <v>39114</v>
      </c>
      <c r="B63" s="72">
        <f>Indices!J65</f>
        <v>124.08574891789013</v>
      </c>
      <c r="C63" s="72">
        <f>Indices!N65</f>
        <v>127.28494623655915</v>
      </c>
      <c r="D63">
        <v>100</v>
      </c>
    </row>
    <row r="64" spans="1:4" ht="12.75">
      <c r="A64" s="65">
        <v>39142</v>
      </c>
      <c r="B64" s="72">
        <f>Indices!J66</f>
        <v>126.146601676449</v>
      </c>
      <c r="C64" s="72">
        <f>Indices!N66</f>
        <v>129.21146953405017</v>
      </c>
      <c r="D64">
        <v>100</v>
      </c>
    </row>
    <row r="65" spans="1:4" ht="12.75">
      <c r="A65" s="65">
        <v>39173</v>
      </c>
      <c r="B65" s="72">
        <f>Indices!J67</f>
        <v>128.20701837649634</v>
      </c>
      <c r="C65" s="72">
        <f>Indices!N67</f>
        <v>137.09677419354836</v>
      </c>
      <c r="D65">
        <v>100</v>
      </c>
    </row>
    <row r="66" spans="1:4" ht="12.75">
      <c r="A66" s="65">
        <v>39203</v>
      </c>
      <c r="B66" s="72">
        <f>Indices!J68</f>
        <v>128.57240038603675</v>
      </c>
      <c r="C66" s="72">
        <f>Indices!N68</f>
        <v>138.44086021505376</v>
      </c>
      <c r="D66">
        <v>100</v>
      </c>
    </row>
    <row r="67" spans="1:4" ht="12.75">
      <c r="A67" s="65">
        <v>39234</v>
      </c>
      <c r="B67" s="72">
        <f>Indices!J69</f>
        <v>133.7386543377001</v>
      </c>
      <c r="C67" s="72">
        <f>Indices!N69</f>
        <v>130.10752688172042</v>
      </c>
      <c r="D67">
        <v>100</v>
      </c>
    </row>
    <row r="68" spans="1:4" ht="12.75">
      <c r="A68" s="65">
        <v>39264</v>
      </c>
      <c r="B68" s="72">
        <f>Indices!J70</f>
        <v>133.95251978032255</v>
      </c>
      <c r="C68" s="72">
        <f>Indices!N70</f>
        <v>127.95698924731182</v>
      </c>
      <c r="D68">
        <v>100</v>
      </c>
    </row>
    <row r="69" spans="1:4" ht="12.75">
      <c r="A69" s="65">
        <v>39295</v>
      </c>
      <c r="B69" s="72">
        <f>Indices!J71</f>
        <v>135.80453808623818</v>
      </c>
      <c r="C69" s="72">
        <f>Indices!N71</f>
        <v>135.16129032258067</v>
      </c>
      <c r="D69">
        <v>100</v>
      </c>
    </row>
    <row r="70" spans="1:4" ht="12.75">
      <c r="A70" s="65">
        <v>39326</v>
      </c>
      <c r="B70" s="72">
        <f>Indices!J72</f>
        <v>136.73666239581604</v>
      </c>
      <c r="C70" s="72">
        <f>Indices!N72</f>
        <v>146.594982078853</v>
      </c>
      <c r="D70">
        <v>100</v>
      </c>
    </row>
    <row r="71" spans="1:4" ht="12.75">
      <c r="A71" s="65">
        <v>39356</v>
      </c>
      <c r="B71" s="72">
        <f>Indices!J73</f>
        <v>140.99946070488525</v>
      </c>
      <c r="C71" s="72">
        <f>Indices!N73</f>
        <v>148.92473118279568</v>
      </c>
      <c r="D71">
        <v>100</v>
      </c>
    </row>
    <row r="72" spans="1:4" ht="12.75">
      <c r="A72" s="65">
        <v>39387</v>
      </c>
      <c r="B72" s="72">
        <f>Indices!J74</f>
        <v>143.51989179252828</v>
      </c>
      <c r="C72" s="72">
        <f>Indices!N74</f>
        <v>144.1935483870968</v>
      </c>
      <c r="D72">
        <v>100</v>
      </c>
    </row>
    <row r="73" spans="1:4" ht="12.75">
      <c r="A73" s="65">
        <v>39417</v>
      </c>
      <c r="B73" s="72">
        <f>Indices!J75</f>
        <v>146.80246313047962</v>
      </c>
      <c r="C73" s="72">
        <f>Indices!N75</f>
        <v>134.40860215053763</v>
      </c>
      <c r="D73">
        <v>100</v>
      </c>
    </row>
    <row r="74" spans="1:4" ht="12.75">
      <c r="A74" s="65">
        <v>39448</v>
      </c>
      <c r="B74" s="72">
        <f>Indices!J76</f>
        <v>159.04508553557216</v>
      </c>
      <c r="C74" s="72">
        <f>Indices!N76</f>
        <v>139.78494623655914</v>
      </c>
      <c r="D74">
        <v>100</v>
      </c>
    </row>
    <row r="75" spans="1:4" ht="12.75">
      <c r="A75" s="65">
        <v>39479</v>
      </c>
      <c r="B75" s="72">
        <f>Indices!J77</f>
        <v>169.61160913369034</v>
      </c>
      <c r="C75" s="72">
        <f>Indices!N77</f>
        <v>153.89784946236557</v>
      </c>
      <c r="D75">
        <v>100</v>
      </c>
    </row>
    <row r="76" spans="1:4" ht="12.75">
      <c r="A76" s="65">
        <v>39508</v>
      </c>
      <c r="B76" s="72">
        <f>Indices!J78</f>
        <v>173.0620413528193</v>
      </c>
      <c r="C76" s="72">
        <f>Indices!N78</f>
        <v>157.5268817204301</v>
      </c>
      <c r="D76">
        <v>100</v>
      </c>
    </row>
    <row r="77" spans="1:4" ht="12.75">
      <c r="A77" s="65">
        <v>39539</v>
      </c>
      <c r="B77" s="72">
        <f>Indices!J79</f>
        <v>178.45003967069187</v>
      </c>
      <c r="C77" s="72">
        <f>Indices!N79</f>
        <v>147.6344086021505</v>
      </c>
      <c r="D77">
        <v>100</v>
      </c>
    </row>
    <row r="78" spans="1:4" ht="12.75">
      <c r="A78" s="65">
        <v>39569</v>
      </c>
      <c r="B78" s="72">
        <f>Indices!J80</f>
        <v>179.63017140794915</v>
      </c>
      <c r="C78" s="72">
        <f>Indices!N80</f>
        <v>133.46774193548387</v>
      </c>
      <c r="D78">
        <v>100</v>
      </c>
    </row>
    <row r="79" spans="1:4" ht="12.75">
      <c r="A79" s="65">
        <v>39600</v>
      </c>
      <c r="B79" s="72">
        <f>Indices!J81</f>
        <v>184.31655974706186</v>
      </c>
      <c r="C79" s="72">
        <f>Indices!N81</f>
        <v>143.14516129032256</v>
      </c>
      <c r="D79">
        <v>100</v>
      </c>
    </row>
    <row r="80" spans="1:4" ht="12.75">
      <c r="A80" s="65">
        <v>39630</v>
      </c>
      <c r="B80" s="72">
        <f>Indices!J82</f>
        <v>201.36038478649314</v>
      </c>
      <c r="C80" s="72">
        <f>Indices!N82</f>
        <v>160.3942652329749</v>
      </c>
      <c r="D80">
        <v>100</v>
      </c>
    </row>
    <row r="81" spans="1:4" ht="12.75">
      <c r="A81" s="65">
        <v>39661</v>
      </c>
      <c r="B81" s="72">
        <f>Indices!J83</f>
        <v>202.87892640638492</v>
      </c>
      <c r="C81" s="72">
        <f>Indices!N83</f>
        <v>181.4516129032258</v>
      </c>
      <c r="D81">
        <v>100</v>
      </c>
    </row>
    <row r="82" spans="1:4" ht="12.75">
      <c r="A82" s="65">
        <v>39692</v>
      </c>
      <c r="B82" s="72">
        <f>Indices!J84</f>
        <v>196.33845172492119</v>
      </c>
      <c r="C82" s="72">
        <f>Indices!N84</f>
        <v>185.48387096774192</v>
      </c>
      <c r="D82">
        <v>100</v>
      </c>
    </row>
    <row r="83" spans="1:4" ht="12.75">
      <c r="A83" s="65">
        <v>39722</v>
      </c>
      <c r="B83" s="72">
        <f>Indices!J85</f>
        <v>186.09480467250472</v>
      </c>
      <c r="C83" s="72">
        <f>Indices!N85</f>
        <v>146.50537634408602</v>
      </c>
      <c r="D83">
        <v>100</v>
      </c>
    </row>
    <row r="84" spans="1:4" ht="12.75">
      <c r="A84" s="65">
        <v>39753</v>
      </c>
      <c r="B84" s="72">
        <f>Indices!J86</f>
        <v>180.51103791845887</v>
      </c>
      <c r="C84" s="72">
        <f>Indices!N86</f>
        <v>110.88709677419354</v>
      </c>
      <c r="D84">
        <v>100</v>
      </c>
    </row>
    <row r="85" spans="1:4" ht="12.75">
      <c r="A85" s="65">
        <v>39783</v>
      </c>
      <c r="B85" s="72">
        <f>Indices!J87</f>
        <v>177.63368485616544</v>
      </c>
      <c r="C85" s="72">
        <f>Indices!N87</f>
        <v>116.93548387096772</v>
      </c>
      <c r="D85">
        <v>100</v>
      </c>
    </row>
    <row r="86" spans="1:4" ht="12.75">
      <c r="A86" s="65">
        <v>39814</v>
      </c>
      <c r="B86" s="72">
        <f>Indices!J88</f>
        <v>184.91236257150058</v>
      </c>
      <c r="C86" s="72">
        <f>Indices!N88</f>
        <v>94.89247311827957</v>
      </c>
      <c r="D86">
        <v>100</v>
      </c>
    </row>
    <row r="87" spans="1:4" ht="12.75">
      <c r="A87" s="65">
        <v>39845</v>
      </c>
      <c r="B87" s="72">
        <f>Indices!J89</f>
        <v>182.08739466020748</v>
      </c>
      <c r="C87" s="72">
        <f>Indices!N89</f>
        <v>98.79032258064515</v>
      </c>
      <c r="D87">
        <v>100</v>
      </c>
    </row>
    <row r="88" spans="1:4" ht="12.75">
      <c r="A88" s="65">
        <v>39873</v>
      </c>
      <c r="B88" s="72">
        <f>Indices!J90</f>
        <v>173.1199775653525</v>
      </c>
      <c r="C88" s="72">
        <f>Indices!N90</f>
        <v>117.60752688172042</v>
      </c>
      <c r="D88">
        <v>100</v>
      </c>
    </row>
    <row r="89" spans="1:4" ht="12.75">
      <c r="A89" s="65">
        <v>39904</v>
      </c>
      <c r="B89" s="72">
        <f>Indices!J91</f>
        <v>171.66040515202104</v>
      </c>
      <c r="C89" s="72">
        <f>Indices!N91</f>
        <v>111.61290322580648</v>
      </c>
      <c r="D89">
        <v>100</v>
      </c>
    </row>
    <row r="90" spans="1:4" ht="12.75">
      <c r="A90" s="65">
        <v>39934</v>
      </c>
      <c r="B90" s="72">
        <f>Indices!J92</f>
        <v>173.58438121189923</v>
      </c>
      <c r="C90" s="72">
        <f>Indices!N92</f>
        <v>106.85483870967741</v>
      </c>
      <c r="D90">
        <v>100</v>
      </c>
    </row>
    <row r="91" spans="1:4" ht="12.75">
      <c r="A91" s="65">
        <v>39965</v>
      </c>
      <c r="B91" s="72">
        <f>Indices!J93</f>
        <v>175.73119400074228</v>
      </c>
      <c r="C91" s="72">
        <f>Indices!N93</f>
        <v>108.6021505376344</v>
      </c>
      <c r="D91">
        <v>100</v>
      </c>
    </row>
    <row r="92" spans="1:4" ht="12.75">
      <c r="A92" s="65">
        <v>39995</v>
      </c>
      <c r="B92" s="72">
        <f>Indices!J94</f>
        <v>175.84147620655327</v>
      </c>
      <c r="C92" s="72">
        <f>Indices!N94</f>
        <v>117.92473118279567</v>
      </c>
      <c r="D92">
        <v>100</v>
      </c>
    </row>
    <row r="93" spans="1:4" ht="12.75">
      <c r="A93" s="65">
        <v>40026</v>
      </c>
      <c r="B93" s="72">
        <f>Indices!J95</f>
        <v>174.83856571644634</v>
      </c>
      <c r="C93" s="72">
        <f>Indices!N95</f>
        <v>130.37634408602148</v>
      </c>
      <c r="D93">
        <v>100</v>
      </c>
    </row>
    <row r="94" spans="1:4" ht="12.75">
      <c r="A94" s="65">
        <v>40057</v>
      </c>
      <c r="B94" s="72">
        <f>Indices!J96</f>
        <v>183.81838059125096</v>
      </c>
      <c r="C94" s="72">
        <f>Indices!N96</f>
        <v>136.02150537634407</v>
      </c>
      <c r="D94">
        <v>100</v>
      </c>
    </row>
    <row r="95" spans="1:4" ht="12.75">
      <c r="A95" s="65">
        <v>40087</v>
      </c>
      <c r="B95" s="72">
        <f>Indices!J97</f>
        <v>188.81572113648792</v>
      </c>
      <c r="C95" s="72">
        <f>Indices!N97</f>
        <v>139.11290322580643</v>
      </c>
      <c r="D95">
        <v>100</v>
      </c>
    </row>
    <row r="96" spans="1:4" ht="12.75">
      <c r="A96" s="65">
        <v>40118</v>
      </c>
      <c r="B96" s="72">
        <f>Indices!J98</f>
        <v>190.62778614233946</v>
      </c>
      <c r="C96" s="72">
        <f>Indices!N98</f>
        <v>137.09677419354836</v>
      </c>
      <c r="D96">
        <v>100</v>
      </c>
    </row>
    <row r="97" spans="1:4" ht="12.75">
      <c r="A97" s="65">
        <v>40148</v>
      </c>
      <c r="B97" s="72">
        <f>Indices!J99</f>
        <v>194.90046422736333</v>
      </c>
      <c r="C97" s="72">
        <f>Indices!N99</f>
        <v>140.10752688172045</v>
      </c>
      <c r="D97">
        <v>100</v>
      </c>
    </row>
    <row r="98" spans="1:4" ht="12.75">
      <c r="A98" s="65">
        <v>40179</v>
      </c>
      <c r="B98" s="72">
        <f>Indices!J100</f>
        <v>198.1246994164246</v>
      </c>
      <c r="C98" s="72">
        <f>Indices!N100</f>
        <v>148.92473118279568</v>
      </c>
      <c r="D98">
        <v>100</v>
      </c>
    </row>
    <row r="99" spans="1:4" ht="12.75">
      <c r="A99" s="65">
        <v>40210</v>
      </c>
      <c r="B99" s="72">
        <f>Indices!J101</f>
        <v>197.57897794052028</v>
      </c>
      <c r="C99" s="72">
        <f>Indices!N101</f>
        <v>163.9784946236559</v>
      </c>
      <c r="D99">
        <v>100</v>
      </c>
    </row>
    <row r="100" spans="1:4" ht="12.75">
      <c r="A100" s="65">
        <v>40238</v>
      </c>
      <c r="B100" s="72">
        <f>Indices!J102</f>
        <v>198.61699193187272</v>
      </c>
      <c r="C100" s="72">
        <f>Indices!N102</f>
        <v>170.4301075268817</v>
      </c>
      <c r="D100">
        <v>100</v>
      </c>
    </row>
    <row r="101" spans="1:4" ht="12.75">
      <c r="A101" s="65">
        <v>40269</v>
      </c>
      <c r="B101" s="72">
        <f>Indices!J103</f>
        <v>200.21798110970408</v>
      </c>
      <c r="C101" s="72">
        <f>Indices!N103</f>
        <v>172.04301075268816</v>
      </c>
      <c r="D101">
        <v>100</v>
      </c>
    </row>
    <row r="102" spans="1:4" ht="12.75">
      <c r="A102" s="65">
        <v>40299</v>
      </c>
      <c r="B102" s="72">
        <f>Indices!J104</f>
        <v>200.77467442556483</v>
      </c>
      <c r="C102" s="72">
        <f>Indices!N104</f>
        <v>177.41935483870967</v>
      </c>
      <c r="D102">
        <v>100</v>
      </c>
    </row>
    <row r="103" spans="1:4" ht="12.75">
      <c r="A103" s="65">
        <v>40330</v>
      </c>
      <c r="B103" s="72">
        <f>Indices!J105</f>
        <v>193.90705566568386</v>
      </c>
      <c r="C103" s="72">
        <f>Indices!N105</f>
        <v>183.8709677419355</v>
      </c>
      <c r="D103">
        <v>100</v>
      </c>
    </row>
    <row r="104" spans="1:4" ht="12.75">
      <c r="A104" s="65">
        <v>40360</v>
      </c>
      <c r="B104" s="72">
        <f>Indices!J106</f>
        <v>190.82040281463694</v>
      </c>
      <c r="C104" s="72">
        <f>Indices!N106</f>
        <v>196.23655913978493</v>
      </c>
      <c r="D104">
        <v>100</v>
      </c>
    </row>
    <row r="105" spans="1:4" ht="12.75">
      <c r="A105" s="65">
        <v>40391</v>
      </c>
      <c r="B105" s="72">
        <f>Indices!J107</f>
        <v>192.48826584489416</v>
      </c>
      <c r="C105" s="72">
        <f>Indices!N107</f>
        <v>198.92473118279568</v>
      </c>
      <c r="D105">
        <v>100</v>
      </c>
    </row>
    <row r="106" spans="1:4" ht="12.75">
      <c r="A106" s="65">
        <v>40422</v>
      </c>
      <c r="B106" s="72">
        <f>Indices!J108</f>
        <v>194.33280109634714</v>
      </c>
      <c r="C106" s="72">
        <f>Indices!N108</f>
        <v>205.59139784946237</v>
      </c>
      <c r="D106">
        <v>100</v>
      </c>
    </row>
    <row r="107" spans="1:4" ht="12.75">
      <c r="A107" s="65">
        <v>40452</v>
      </c>
      <c r="B107" s="72">
        <f>Indices!J109</f>
        <v>196.720342538216</v>
      </c>
      <c r="C107" s="72">
        <f>Indices!N109</f>
        <v>207.52688172043008</v>
      </c>
      <c r="D107">
        <v>100</v>
      </c>
    </row>
    <row r="108" spans="1:4" ht="12.75">
      <c r="A108" s="65">
        <v>40483</v>
      </c>
      <c r="B108" s="72">
        <f>Indices!J110</f>
        <v>198.68266082593183</v>
      </c>
      <c r="C108" s="72">
        <f>Indices!N110</f>
        <v>196.90860215053763</v>
      </c>
      <c r="D108">
        <v>100</v>
      </c>
    </row>
    <row r="109" spans="1:4" ht="12.75">
      <c r="A109" s="65">
        <v>40513</v>
      </c>
      <c r="B109" s="72">
        <f>Indices!J111</f>
        <v>199.01957584762127</v>
      </c>
      <c r="C109" s="72">
        <f>Indices!N111</f>
        <v>189.247311827957</v>
      </c>
      <c r="D109">
        <v>100</v>
      </c>
    </row>
    <row r="110" spans="1:4" ht="12.75">
      <c r="A110" s="65">
        <v>40544</v>
      </c>
      <c r="B110" s="72">
        <f>Indices!J112</f>
        <v>0.015432079103525738</v>
      </c>
      <c r="C110" s="72">
        <f>Indices!N112</f>
        <v>219.75806451612905</v>
      </c>
      <c r="D110">
        <v>100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09">
      <selection activeCell="K117" sqref="K117"/>
    </sheetView>
  </sheetViews>
  <sheetFormatPr defaultColWidth="11.421875" defaultRowHeight="12.75"/>
  <cols>
    <col min="1" max="1" width="6.7109375" style="0" customWidth="1"/>
    <col min="2" max="2" width="7.140625" style="0" customWidth="1"/>
    <col min="3" max="3" width="14.28125" style="0" customWidth="1"/>
    <col min="5" max="5" width="15.28125" style="0" customWidth="1"/>
    <col min="6" max="6" width="5.7109375" style="98" customWidth="1"/>
    <col min="7" max="7" width="7.28125" style="0" customWidth="1"/>
  </cols>
  <sheetData>
    <row r="1" spans="1:7" ht="12.75">
      <c r="A1" t="s">
        <v>92</v>
      </c>
      <c r="G1" t="s">
        <v>97</v>
      </c>
    </row>
    <row r="2" spans="1:11" ht="15">
      <c r="A2" s="96" t="s">
        <v>57</v>
      </c>
      <c r="B2" s="96" t="s">
        <v>93</v>
      </c>
      <c r="C2" s="97" t="s">
        <v>94</v>
      </c>
      <c r="D2" s="97" t="s">
        <v>95</v>
      </c>
      <c r="E2" s="97" t="s">
        <v>96</v>
      </c>
      <c r="G2" s="96" t="s">
        <v>57</v>
      </c>
      <c r="H2" s="96" t="s">
        <v>93</v>
      </c>
      <c r="I2" s="97" t="s">
        <v>94</v>
      </c>
      <c r="J2" s="97" t="s">
        <v>95</v>
      </c>
      <c r="K2" s="97" t="s">
        <v>96</v>
      </c>
    </row>
    <row r="3" spans="1:8" ht="12.75">
      <c r="A3" s="65">
        <v>37257</v>
      </c>
      <c r="B3" s="72">
        <f>Indices!J4</f>
        <v>80.14359909904559</v>
      </c>
      <c r="G3" s="65">
        <v>37257</v>
      </c>
      <c r="H3" s="72">
        <f>Gráficos!C2</f>
        <v>72.58064516129032</v>
      </c>
    </row>
    <row r="4" spans="1:10" ht="12.75">
      <c r="A4" s="65">
        <v>37288</v>
      </c>
      <c r="B4" s="72">
        <f>Indices!J5</f>
        <v>79.61030405064176</v>
      </c>
      <c r="C4" s="72">
        <f>((B4-B3)/B3)*100</f>
        <v>-0.6654243812344337</v>
      </c>
      <c r="D4" s="72">
        <f>C4+D3</f>
        <v>-0.6654243812344337</v>
      </c>
      <c r="E4" s="72"/>
      <c r="G4" s="65">
        <v>37288</v>
      </c>
      <c r="H4" s="72">
        <f>Gráficos!C3</f>
        <v>72.58064516129032</v>
      </c>
      <c r="I4" s="72">
        <f aca="true" t="shared" si="0" ref="I4:I15">((H4-H3)/H3)*100</f>
        <v>0</v>
      </c>
      <c r="J4" s="72">
        <f aca="true" t="shared" si="1" ref="J4:J15">I4+J3</f>
        <v>0</v>
      </c>
    </row>
    <row r="5" spans="1:10" ht="12.75">
      <c r="A5" s="65">
        <v>37316</v>
      </c>
      <c r="B5" s="72">
        <f>Indices!J6</f>
        <v>78.24214042827047</v>
      </c>
      <c r="C5" s="72">
        <f aca="true" t="shared" si="2" ref="C5:C68">((B5-B4)/B4)*100</f>
        <v>-1.7185760545531483</v>
      </c>
      <c r="D5" s="72">
        <f aca="true" t="shared" si="3" ref="D5:D16">C5+D4</f>
        <v>-2.384000435787582</v>
      </c>
      <c r="E5" s="72"/>
      <c r="G5" s="65">
        <v>37316</v>
      </c>
      <c r="H5" s="72">
        <f>Gráficos!C4</f>
        <v>74.73118279569893</v>
      </c>
      <c r="I5" s="72">
        <f t="shared" si="0"/>
        <v>2.9629629629629703</v>
      </c>
      <c r="J5" s="72">
        <f t="shared" si="1"/>
        <v>2.9629629629629703</v>
      </c>
    </row>
    <row r="6" spans="1:10" ht="12.75">
      <c r="A6" s="65">
        <v>37347</v>
      </c>
      <c r="B6" s="72">
        <f>Indices!J7</f>
        <v>76.04628953154081</v>
      </c>
      <c r="C6" s="72">
        <f t="shared" si="2"/>
        <v>-2.806481117094109</v>
      </c>
      <c r="D6" s="72">
        <f t="shared" si="3"/>
        <v>-5.190481552881691</v>
      </c>
      <c r="E6" s="72"/>
      <c r="G6" s="65">
        <v>37347</v>
      </c>
      <c r="H6" s="72">
        <f>Gráficos!C5</f>
        <v>74.73118279569893</v>
      </c>
      <c r="I6" s="72">
        <f t="shared" si="0"/>
        <v>0</v>
      </c>
      <c r="J6" s="72">
        <f t="shared" si="1"/>
        <v>2.9629629629629703</v>
      </c>
    </row>
    <row r="7" spans="1:10" ht="12.75">
      <c r="A7" s="65">
        <v>37377</v>
      </c>
      <c r="B7" s="72">
        <f>Indices!J8</f>
        <v>75.62705708136617</v>
      </c>
      <c r="C7" s="72">
        <f t="shared" si="2"/>
        <v>-0.551285871746251</v>
      </c>
      <c r="D7" s="72">
        <f t="shared" si="3"/>
        <v>-5.741767424627942</v>
      </c>
      <c r="E7" s="72"/>
      <c r="G7" s="65">
        <v>37377</v>
      </c>
      <c r="H7" s="72">
        <f>Gráficos!C6</f>
        <v>69.89247311827957</v>
      </c>
      <c r="I7" s="72">
        <f t="shared" si="0"/>
        <v>-6.474820143884898</v>
      </c>
      <c r="J7" s="72">
        <f t="shared" si="1"/>
        <v>-3.5118571809219277</v>
      </c>
    </row>
    <row r="8" spans="1:10" ht="12.75">
      <c r="A8" s="65">
        <v>37408</v>
      </c>
      <c r="B8" s="72">
        <f>Indices!J9</f>
        <v>74.25303917897311</v>
      </c>
      <c r="C8" s="72">
        <f t="shared" si="2"/>
        <v>-1.816833756885152</v>
      </c>
      <c r="D8" s="72">
        <f t="shared" si="3"/>
        <v>-7.558601181513094</v>
      </c>
      <c r="E8" s="72"/>
      <c r="G8" s="65">
        <v>37408</v>
      </c>
      <c r="H8" s="72">
        <f>Gráficos!C7</f>
        <v>67.20430107526882</v>
      </c>
      <c r="I8" s="72">
        <f t="shared" si="0"/>
        <v>-3.846153846153846</v>
      </c>
      <c r="J8" s="72">
        <f t="shared" si="1"/>
        <v>-7.358011027075774</v>
      </c>
    </row>
    <row r="9" spans="1:10" ht="12.75">
      <c r="A9" s="65">
        <v>37438</v>
      </c>
      <c r="B9" s="72">
        <f>Indices!J10</f>
        <v>68.45374781789315</v>
      </c>
      <c r="C9" s="72">
        <f t="shared" si="2"/>
        <v>-7.810173731881674</v>
      </c>
      <c r="D9" s="72">
        <f t="shared" si="3"/>
        <v>-15.368774913394768</v>
      </c>
      <c r="E9" s="72"/>
      <c r="G9" s="65">
        <v>37438</v>
      </c>
      <c r="H9" s="72">
        <f>Gráficos!C8</f>
        <v>66.12903225806451</v>
      </c>
      <c r="I9" s="72">
        <f t="shared" si="0"/>
        <v>-1.6000000000000039</v>
      </c>
      <c r="J9" s="72">
        <f t="shared" si="1"/>
        <v>-8.958011027075777</v>
      </c>
    </row>
    <row r="10" spans="1:10" ht="12.75">
      <c r="A10" s="65">
        <v>37469</v>
      </c>
      <c r="B10" s="72">
        <f>Indices!J11</f>
        <v>62.23696300680047</v>
      </c>
      <c r="C10" s="72">
        <f t="shared" si="2"/>
        <v>-9.08173037892845</v>
      </c>
      <c r="D10" s="72">
        <f t="shared" si="3"/>
        <v>-24.450505292323218</v>
      </c>
      <c r="E10" s="72"/>
      <c r="G10" s="65">
        <v>37469</v>
      </c>
      <c r="H10" s="72">
        <f>Gráficos!C9</f>
        <v>64.51612903225806</v>
      </c>
      <c r="I10" s="72">
        <f t="shared" si="0"/>
        <v>-2.4390243902438975</v>
      </c>
      <c r="J10" s="72">
        <f t="shared" si="1"/>
        <v>-11.397035417319675</v>
      </c>
    </row>
    <row r="11" spans="1:10" ht="12.75">
      <c r="A11" s="65">
        <v>37500</v>
      </c>
      <c r="B11" s="72">
        <f>Indices!J12</f>
        <v>62.92752541843588</v>
      </c>
      <c r="C11" s="72">
        <f t="shared" si="2"/>
        <v>1.1095695841713047</v>
      </c>
      <c r="D11" s="72">
        <f t="shared" si="3"/>
        <v>-23.340935708151914</v>
      </c>
      <c r="E11" s="72"/>
      <c r="G11" s="65">
        <v>37500</v>
      </c>
      <c r="H11" s="72">
        <f>Gráficos!C10</f>
        <v>65.59139784946237</v>
      </c>
      <c r="I11" s="72">
        <f t="shared" si="0"/>
        <v>1.6666666666666707</v>
      </c>
      <c r="J11" s="72">
        <f t="shared" si="1"/>
        <v>-9.730368750653003</v>
      </c>
    </row>
    <row r="12" spans="1:10" ht="12.75">
      <c r="A12" s="65">
        <v>37530</v>
      </c>
      <c r="B12" s="72">
        <f>Indices!J13</f>
        <v>64.46434237058081</v>
      </c>
      <c r="C12" s="72">
        <f t="shared" si="2"/>
        <v>2.442201472131447</v>
      </c>
      <c r="D12" s="72">
        <f t="shared" si="3"/>
        <v>-20.898734236020466</v>
      </c>
      <c r="E12" s="72"/>
      <c r="G12" s="65">
        <v>37530</v>
      </c>
      <c r="H12" s="72">
        <f>Gráficos!C11</f>
        <v>66.93548387096774</v>
      </c>
      <c r="I12" s="72">
        <f t="shared" si="0"/>
        <v>2.049180327868852</v>
      </c>
      <c r="J12" s="72">
        <f t="shared" si="1"/>
        <v>-7.681188422784151</v>
      </c>
    </row>
    <row r="13" spans="1:10" ht="12.75">
      <c r="A13" s="65">
        <v>37561</v>
      </c>
      <c r="B13" s="72">
        <f>Indices!J14</f>
        <v>64.34997170668898</v>
      </c>
      <c r="C13" s="72">
        <f t="shared" si="2"/>
        <v>-0.17741694041391134</v>
      </c>
      <c r="D13" s="72">
        <f t="shared" si="3"/>
        <v>-21.07615117643438</v>
      </c>
      <c r="E13" s="72"/>
      <c r="G13" s="65">
        <v>37561</v>
      </c>
      <c r="H13" s="72">
        <f>Gráficos!C12</f>
        <v>76.61290322580645</v>
      </c>
      <c r="I13" s="72">
        <f t="shared" si="0"/>
        <v>14.457831325301196</v>
      </c>
      <c r="J13" s="72">
        <f t="shared" si="1"/>
        <v>6.776642902517045</v>
      </c>
    </row>
    <row r="14" spans="1:10" ht="12.75">
      <c r="A14" s="65">
        <v>37591</v>
      </c>
      <c r="B14" s="72">
        <f>Indices!J15</f>
        <v>64.3438672465007</v>
      </c>
      <c r="C14" s="72">
        <f t="shared" si="2"/>
        <v>-0.009486344789873718</v>
      </c>
      <c r="D14" s="72">
        <f t="shared" si="3"/>
        <v>-21.085637521224253</v>
      </c>
      <c r="E14" s="72"/>
      <c r="G14" s="65">
        <v>37591</v>
      </c>
      <c r="H14" s="72">
        <f>Gráficos!C13</f>
        <v>70.96774193548387</v>
      </c>
      <c r="I14" s="72">
        <f t="shared" si="0"/>
        <v>-7.368421052631574</v>
      </c>
      <c r="J14" s="72">
        <f t="shared" si="1"/>
        <v>-0.5917781501145294</v>
      </c>
    </row>
    <row r="15" spans="1:10" ht="12.75">
      <c r="A15" s="65">
        <v>37622</v>
      </c>
      <c r="B15" s="72">
        <f>Indices!J16</f>
        <v>64.50908340089721</v>
      </c>
      <c r="C15" s="72">
        <f t="shared" si="2"/>
        <v>0.25677063171160736</v>
      </c>
      <c r="D15" s="72">
        <f t="shared" si="3"/>
        <v>-20.828866889512646</v>
      </c>
      <c r="E15" s="72"/>
      <c r="G15" s="65">
        <v>37622</v>
      </c>
      <c r="H15" s="72">
        <f>Gráficos!C14</f>
        <v>70.96774193548387</v>
      </c>
      <c r="I15" s="72">
        <f t="shared" si="0"/>
        <v>0</v>
      </c>
      <c r="J15" s="72">
        <f t="shared" si="1"/>
        <v>-0.5917781501145294</v>
      </c>
    </row>
    <row r="16" spans="1:11" ht="12.75">
      <c r="A16" s="65">
        <v>37653</v>
      </c>
      <c r="B16" s="72">
        <f>Indices!J17</f>
        <v>64.59524387215328</v>
      </c>
      <c r="C16" s="72">
        <f t="shared" si="2"/>
        <v>0.13356331653422085</v>
      </c>
      <c r="D16" s="72">
        <f t="shared" si="3"/>
        <v>-20.695303572978425</v>
      </c>
      <c r="E16" s="106">
        <f aca="true" t="shared" si="4" ref="E16:E79">+(B16/B4-1)</f>
        <v>-0.1886069945033383</v>
      </c>
      <c r="G16" s="65">
        <v>37653</v>
      </c>
      <c r="H16" s="72">
        <f>Gráficos!C15</f>
        <v>72.04301075268816</v>
      </c>
      <c r="I16" s="72">
        <f aca="true" t="shared" si="5" ref="I16:I68">((H16-H15)/H15)*100</f>
        <v>1.5151515151514987</v>
      </c>
      <c r="J16" s="72">
        <f>I16+J15</f>
        <v>0.9233733650369693</v>
      </c>
      <c r="K16" s="106">
        <f aca="true" t="shared" si="6" ref="K16:K79">+(H16/H4-1)</f>
        <v>-0.007407407407407529</v>
      </c>
    </row>
    <row r="17" spans="1:11" ht="12.75">
      <c r="A17" s="65">
        <v>37681</v>
      </c>
      <c r="B17" s="72">
        <f>Indices!J18</f>
        <v>64.04655373319618</v>
      </c>
      <c r="C17" s="72">
        <f t="shared" si="2"/>
        <v>-0.8494280787035418</v>
      </c>
      <c r="D17" s="72">
        <f aca="true" t="shared" si="7" ref="D17:D68">C17+D16</f>
        <v>-21.544731651681968</v>
      </c>
      <c r="E17" s="106">
        <f t="shared" si="4"/>
        <v>-0.18143147180499608</v>
      </c>
      <c r="G17" s="65">
        <v>37681</v>
      </c>
      <c r="H17" s="72">
        <f>Gráficos!C16</f>
        <v>79.56989247311827</v>
      </c>
      <c r="I17" s="72">
        <f t="shared" si="5"/>
        <v>10.447761194029857</v>
      </c>
      <c r="J17" s="72">
        <f aca="true" t="shared" si="8" ref="J17:J68">I17+J16</f>
        <v>11.371134559066826</v>
      </c>
      <c r="K17" s="106">
        <f t="shared" si="6"/>
        <v>0.06474820143884874</v>
      </c>
    </row>
    <row r="18" spans="1:11" ht="12.75">
      <c r="A18" s="65">
        <v>37712</v>
      </c>
      <c r="B18" s="72">
        <f>Indices!J19</f>
        <v>64.14167246909456</v>
      </c>
      <c r="C18" s="72">
        <f t="shared" si="2"/>
        <v>0.14851499472497035</v>
      </c>
      <c r="D18" s="72">
        <f t="shared" si="7"/>
        <v>-21.396216656956998</v>
      </c>
      <c r="E18" s="106">
        <f t="shared" si="4"/>
        <v>-0.15654435128631372</v>
      </c>
      <c r="G18" s="65">
        <v>37712</v>
      </c>
      <c r="H18" s="72">
        <f>Gráficos!C17</f>
        <v>75.26881720430107</v>
      </c>
      <c r="I18" s="72">
        <f t="shared" si="5"/>
        <v>-5.405405405405401</v>
      </c>
      <c r="J18" s="72">
        <f t="shared" si="8"/>
        <v>5.965729153661425</v>
      </c>
      <c r="K18" s="106">
        <f t="shared" si="6"/>
        <v>0.007194244604316502</v>
      </c>
    </row>
    <row r="19" spans="1:11" ht="12.75">
      <c r="A19" s="65">
        <v>37742</v>
      </c>
      <c r="B19" s="72">
        <f>Indices!J20</f>
        <v>64.93738035095673</v>
      </c>
      <c r="C19" s="72">
        <f t="shared" si="2"/>
        <v>1.2405474494690916</v>
      </c>
      <c r="D19" s="72">
        <f t="shared" si="7"/>
        <v>-20.155669207487907</v>
      </c>
      <c r="E19" s="106">
        <f t="shared" si="4"/>
        <v>-0.1413472524642676</v>
      </c>
      <c r="G19" s="65">
        <v>37742</v>
      </c>
      <c r="H19" s="72">
        <f>Gráficos!C18</f>
        <v>80.64516129032258</v>
      </c>
      <c r="I19" s="72">
        <f t="shared" si="5"/>
        <v>7.1428571428571415</v>
      </c>
      <c r="J19" s="72">
        <f t="shared" si="8"/>
        <v>13.108586296518567</v>
      </c>
      <c r="K19" s="106">
        <f t="shared" si="6"/>
        <v>0.15384615384615374</v>
      </c>
    </row>
    <row r="20" spans="1:11" ht="12.75">
      <c r="A20" s="65">
        <v>37773</v>
      </c>
      <c r="B20" s="72">
        <f>Indices!J21</f>
        <v>66.85576327246906</v>
      </c>
      <c r="C20" s="72">
        <f t="shared" si="2"/>
        <v>2.9542043598684664</v>
      </c>
      <c r="D20" s="72">
        <f t="shared" si="7"/>
        <v>-17.20146484761944</v>
      </c>
      <c r="E20" s="106">
        <f t="shared" si="4"/>
        <v>-0.09962253381540775</v>
      </c>
      <c r="G20" s="65">
        <v>37773</v>
      </c>
      <c r="H20" s="72">
        <f>Gráficos!C19</f>
        <v>74.19354838709677</v>
      </c>
      <c r="I20" s="72">
        <f t="shared" si="5"/>
        <v>-8.000000000000002</v>
      </c>
      <c r="J20" s="72">
        <f t="shared" si="8"/>
        <v>5.108586296518565</v>
      </c>
      <c r="K20" s="106">
        <f t="shared" si="6"/>
        <v>0.10399999999999987</v>
      </c>
    </row>
    <row r="21" spans="1:11" ht="12.75">
      <c r="A21" s="65">
        <v>37803</v>
      </c>
      <c r="B21" s="72">
        <f>Indices!J22</f>
        <v>66.72825681581027</v>
      </c>
      <c r="C21" s="72">
        <f t="shared" si="2"/>
        <v>-0.19071872104599777</v>
      </c>
      <c r="D21" s="72">
        <f t="shared" si="7"/>
        <v>-17.392183568665438</v>
      </c>
      <c r="E21" s="106">
        <f t="shared" si="4"/>
        <v>-0.0252066695701334</v>
      </c>
      <c r="G21" s="65">
        <v>37803</v>
      </c>
      <c r="H21" s="72">
        <f>Gráficos!C20</f>
        <v>77.41935483870968</v>
      </c>
      <c r="I21" s="72">
        <f t="shared" si="5"/>
        <v>4.347826086956533</v>
      </c>
      <c r="J21" s="72">
        <f t="shared" si="8"/>
        <v>9.456412383475097</v>
      </c>
      <c r="K21" s="106">
        <f t="shared" si="6"/>
        <v>0.17073170731707332</v>
      </c>
    </row>
    <row r="22" spans="1:11" ht="12.75">
      <c r="A22" s="65">
        <v>37834</v>
      </c>
      <c r="B22" s="72">
        <f>Indices!J23</f>
        <v>66.09798287830263</v>
      </c>
      <c r="C22" s="72">
        <f t="shared" si="2"/>
        <v>-0.9445382924469029</v>
      </c>
      <c r="D22" s="72">
        <f t="shared" si="7"/>
        <v>-18.33672186111234</v>
      </c>
      <c r="E22" s="106">
        <f t="shared" si="4"/>
        <v>0.062037408076616396</v>
      </c>
      <c r="G22" s="65">
        <v>37834</v>
      </c>
      <c r="H22" s="72">
        <f>Gráficos!C21</f>
        <v>80.752688172043</v>
      </c>
      <c r="I22" s="72">
        <f t="shared" si="5"/>
        <v>4.305555555555531</v>
      </c>
      <c r="J22" s="72">
        <f t="shared" si="8"/>
        <v>13.76196793903063</v>
      </c>
      <c r="K22" s="106">
        <f t="shared" si="6"/>
        <v>0.2516666666666665</v>
      </c>
    </row>
    <row r="23" spans="1:11" ht="12.75">
      <c r="A23" s="65">
        <v>37865</v>
      </c>
      <c r="B23" s="72">
        <f>Indices!J24</f>
        <v>67.47563815635604</v>
      </c>
      <c r="C23" s="72">
        <f t="shared" si="2"/>
        <v>2.0842622090146117</v>
      </c>
      <c r="D23" s="72">
        <f t="shared" si="7"/>
        <v>-16.25245965209773</v>
      </c>
      <c r="E23" s="106">
        <f t="shared" si="4"/>
        <v>0.07227541060414411</v>
      </c>
      <c r="G23" s="65">
        <v>37865</v>
      </c>
      <c r="H23" s="72">
        <f>Gráficos!C22</f>
        <v>86.55913978494623</v>
      </c>
      <c r="I23" s="72">
        <f t="shared" si="5"/>
        <v>7.1904127829560665</v>
      </c>
      <c r="J23" s="72">
        <f t="shared" si="8"/>
        <v>20.952380721986696</v>
      </c>
      <c r="K23" s="106">
        <f t="shared" si="6"/>
        <v>0.3196721311475408</v>
      </c>
    </row>
    <row r="24" spans="1:11" ht="12.75">
      <c r="A24" s="65">
        <v>37895</v>
      </c>
      <c r="B24" s="72">
        <f>Indices!J25</f>
        <v>66.6714054653361</v>
      </c>
      <c r="C24" s="72">
        <f t="shared" si="2"/>
        <v>-1.191886009520002</v>
      </c>
      <c r="D24" s="72">
        <f t="shared" si="7"/>
        <v>-17.44434566161773</v>
      </c>
      <c r="E24" s="106">
        <f t="shared" si="4"/>
        <v>0.03423695974540042</v>
      </c>
      <c r="G24" s="65">
        <v>37895</v>
      </c>
      <c r="H24" s="72">
        <f>Gráficos!C23</f>
        <v>86.55913978494623</v>
      </c>
      <c r="I24" s="72">
        <f t="shared" si="5"/>
        <v>0</v>
      </c>
      <c r="J24" s="72">
        <f t="shared" si="8"/>
        <v>20.952380721986696</v>
      </c>
      <c r="K24" s="106">
        <f t="shared" si="6"/>
        <v>0.2931726907630521</v>
      </c>
    </row>
    <row r="25" spans="1:11" ht="12.75">
      <c r="A25" s="65">
        <v>37926</v>
      </c>
      <c r="B25" s="72">
        <f>Indices!J26</f>
        <v>65.84142595027305</v>
      </c>
      <c r="C25" s="72">
        <f t="shared" si="2"/>
        <v>-1.244880784003524</v>
      </c>
      <c r="D25" s="72">
        <f t="shared" si="7"/>
        <v>-18.689226445621255</v>
      </c>
      <c r="E25" s="106">
        <f t="shared" si="4"/>
        <v>0.023177232313049245</v>
      </c>
      <c r="G25" s="65">
        <v>37926</v>
      </c>
      <c r="H25" s="72">
        <f>Gráficos!C24</f>
        <v>86.55913978494623</v>
      </c>
      <c r="I25" s="72">
        <f t="shared" si="5"/>
        <v>0</v>
      </c>
      <c r="J25" s="72">
        <f t="shared" si="8"/>
        <v>20.952380721986696</v>
      </c>
      <c r="K25" s="106">
        <f t="shared" si="6"/>
        <v>0.12982456140350873</v>
      </c>
    </row>
    <row r="26" spans="1:11" ht="12.75">
      <c r="A26" s="65">
        <v>37956</v>
      </c>
      <c r="B26" s="72">
        <f>Indices!J27</f>
        <v>65.46085407504808</v>
      </c>
      <c r="C26" s="72">
        <f t="shared" si="2"/>
        <v>-0.5780128083987751</v>
      </c>
      <c r="D26" s="72">
        <f t="shared" si="7"/>
        <v>-19.26723925402003</v>
      </c>
      <c r="E26" s="106">
        <f t="shared" si="4"/>
        <v>0.0173596471015367</v>
      </c>
      <c r="G26" s="65">
        <v>37956</v>
      </c>
      <c r="H26" s="72">
        <f>Gráficos!C25</f>
        <v>86.55913978494623</v>
      </c>
      <c r="I26" s="72">
        <f t="shared" si="5"/>
        <v>0</v>
      </c>
      <c r="J26" s="72">
        <f t="shared" si="8"/>
        <v>20.952380721986696</v>
      </c>
      <c r="K26" s="106">
        <f t="shared" si="6"/>
        <v>0.2196969696969695</v>
      </c>
    </row>
    <row r="27" spans="1:11" ht="12.75">
      <c r="A27" s="65">
        <v>37987</v>
      </c>
      <c r="B27" s="72">
        <f>Indices!J28</f>
        <v>72.82864363133254</v>
      </c>
      <c r="C27" s="72">
        <f t="shared" si="2"/>
        <v>11.25526035428381</v>
      </c>
      <c r="D27" s="72">
        <f t="shared" si="7"/>
        <v>-8.01197889973622</v>
      </c>
      <c r="E27" s="106">
        <f t="shared" si="4"/>
        <v>0.12896726773705192</v>
      </c>
      <c r="G27" s="65">
        <v>37987</v>
      </c>
      <c r="H27" s="72">
        <f>Gráficos!C26</f>
        <v>86.82795698924731</v>
      </c>
      <c r="I27" s="72">
        <f t="shared" si="5"/>
        <v>0.31055900621119326</v>
      </c>
      <c r="J27" s="72">
        <f t="shared" si="8"/>
        <v>21.26293972819789</v>
      </c>
      <c r="K27" s="106">
        <f t="shared" si="6"/>
        <v>0.2234848484848484</v>
      </c>
    </row>
    <row r="28" spans="1:11" ht="12.75">
      <c r="A28" s="65">
        <v>38018</v>
      </c>
      <c r="B28" s="72">
        <f>Indices!J29</f>
        <v>76.41585793487944</v>
      </c>
      <c r="C28" s="72">
        <f t="shared" si="2"/>
        <v>4.925554184018333</v>
      </c>
      <c r="D28" s="72">
        <f t="shared" si="7"/>
        <v>-3.0864247157178877</v>
      </c>
      <c r="E28" s="106">
        <f t="shared" si="4"/>
        <v>0.1829951147196145</v>
      </c>
      <c r="G28" s="65">
        <v>38018</v>
      </c>
      <c r="H28" s="72">
        <f>Gráficos!C27</f>
        <v>92.5806451612903</v>
      </c>
      <c r="I28" s="72">
        <f t="shared" si="5"/>
        <v>6.625386996904005</v>
      </c>
      <c r="J28" s="72">
        <f t="shared" si="8"/>
        <v>27.888326725101894</v>
      </c>
      <c r="K28" s="106">
        <f t="shared" si="6"/>
        <v>0.28507462686567164</v>
      </c>
    </row>
    <row r="29" spans="1:11" ht="12.75">
      <c r="A29" s="65">
        <v>38047</v>
      </c>
      <c r="B29" s="72">
        <f>Indices!J30</f>
        <v>77.04134025017876</v>
      </c>
      <c r="C29" s="72">
        <f t="shared" si="2"/>
        <v>0.8185242333238607</v>
      </c>
      <c r="D29" s="72">
        <f t="shared" si="7"/>
        <v>-2.267900482394027</v>
      </c>
      <c r="E29" s="106">
        <f t="shared" si="4"/>
        <v>0.2028959523898195</v>
      </c>
      <c r="G29" s="65">
        <v>38047</v>
      </c>
      <c r="H29" s="72">
        <f>Gráficos!C28</f>
        <v>95.16129032258064</v>
      </c>
      <c r="I29" s="72">
        <f t="shared" si="5"/>
        <v>2.787456445993045</v>
      </c>
      <c r="J29" s="72">
        <f t="shared" si="8"/>
        <v>30.67578317109494</v>
      </c>
      <c r="K29" s="106">
        <f t="shared" si="6"/>
        <v>0.19594594594594605</v>
      </c>
    </row>
    <row r="30" spans="1:11" ht="12.75">
      <c r="A30" s="65">
        <v>38078</v>
      </c>
      <c r="B30" s="72">
        <f>Indices!J31</f>
        <v>77.26166537703713</v>
      </c>
      <c r="C30" s="72">
        <f t="shared" si="2"/>
        <v>0.28598298802032934</v>
      </c>
      <c r="D30" s="72">
        <f t="shared" si="7"/>
        <v>-1.9819174943736977</v>
      </c>
      <c r="E30" s="106">
        <f t="shared" si="4"/>
        <v>0.2045470971194927</v>
      </c>
      <c r="G30" s="65">
        <v>38078</v>
      </c>
      <c r="H30" s="72">
        <f>Gráficos!C29</f>
        <v>91.39784946236558</v>
      </c>
      <c r="I30" s="72">
        <f t="shared" si="5"/>
        <v>-3.954802259887008</v>
      </c>
      <c r="J30" s="72">
        <f t="shared" si="8"/>
        <v>26.72098091120793</v>
      </c>
      <c r="K30" s="106">
        <f t="shared" si="6"/>
        <v>0.2142857142857142</v>
      </c>
    </row>
    <row r="31" spans="1:11" ht="12.75">
      <c r="A31" s="65">
        <v>38108</v>
      </c>
      <c r="B31" s="72">
        <f>Indices!J32</f>
        <v>77.28596915424438</v>
      </c>
      <c r="C31" s="72">
        <f t="shared" si="2"/>
        <v>0.03145645008899134</v>
      </c>
      <c r="D31" s="72">
        <f t="shared" si="7"/>
        <v>-1.9504610442847063</v>
      </c>
      <c r="E31" s="106">
        <f t="shared" si="4"/>
        <v>0.1901614869055266</v>
      </c>
      <c r="G31" s="65">
        <v>38108</v>
      </c>
      <c r="H31" s="72">
        <f>Gráficos!C30</f>
        <v>88.70967741935483</v>
      </c>
      <c r="I31" s="72">
        <f t="shared" si="5"/>
        <v>-2.941176470588235</v>
      </c>
      <c r="J31" s="72">
        <f t="shared" si="8"/>
        <v>23.779804440619696</v>
      </c>
      <c r="K31" s="106">
        <f t="shared" si="6"/>
        <v>0.10000000000000009</v>
      </c>
    </row>
    <row r="32" spans="1:11" ht="12.75">
      <c r="A32" s="65">
        <v>38139</v>
      </c>
      <c r="B32" s="72">
        <f>Indices!J33</f>
        <v>77.30833950543527</v>
      </c>
      <c r="C32" s="72">
        <f t="shared" si="2"/>
        <v>0.028944906087986944</v>
      </c>
      <c r="D32" s="72">
        <f t="shared" si="7"/>
        <v>-1.9215161381967194</v>
      </c>
      <c r="E32" s="106">
        <f t="shared" si="4"/>
        <v>0.15634517835608253</v>
      </c>
      <c r="G32" s="65">
        <v>38139</v>
      </c>
      <c r="H32" s="72">
        <f>Gráficos!C31</f>
        <v>87.63440860215053</v>
      </c>
      <c r="I32" s="72">
        <f t="shared" si="5"/>
        <v>-1.212121212121215</v>
      </c>
      <c r="J32" s="72">
        <f t="shared" si="8"/>
        <v>22.56768322849848</v>
      </c>
      <c r="K32" s="106">
        <f t="shared" si="6"/>
        <v>0.181159420289855</v>
      </c>
    </row>
    <row r="33" spans="1:11" ht="12.75">
      <c r="A33" s="65">
        <v>38169</v>
      </c>
      <c r="B33" s="72">
        <f>Indices!J34</f>
        <v>78.98393304777912</v>
      </c>
      <c r="C33" s="72">
        <f t="shared" si="2"/>
        <v>2.1674162878974297</v>
      </c>
      <c r="D33" s="72">
        <f t="shared" si="7"/>
        <v>0.24590014970071028</v>
      </c>
      <c r="E33" s="106">
        <f t="shared" si="4"/>
        <v>0.18366546372997794</v>
      </c>
      <c r="G33" s="65">
        <v>38169</v>
      </c>
      <c r="H33" s="72">
        <f>Gráficos!C32</f>
        <v>93.87096774193547</v>
      </c>
      <c r="I33" s="72">
        <f t="shared" si="5"/>
        <v>7.116564417177912</v>
      </c>
      <c r="J33" s="72">
        <f t="shared" si="8"/>
        <v>29.684247645676393</v>
      </c>
      <c r="K33" s="106">
        <f t="shared" si="6"/>
        <v>0.2124999999999999</v>
      </c>
    </row>
    <row r="34" spans="1:11" ht="12.75">
      <c r="A34" s="65">
        <v>38200</v>
      </c>
      <c r="B34" s="72">
        <f>Indices!J35</f>
        <v>84.62620073442999</v>
      </c>
      <c r="C34" s="72">
        <f t="shared" si="2"/>
        <v>7.14356384764701</v>
      </c>
      <c r="D34" s="72">
        <f t="shared" si="7"/>
        <v>7.38946399734772</v>
      </c>
      <c r="E34" s="106">
        <f t="shared" si="4"/>
        <v>0.28031442185219</v>
      </c>
      <c r="G34" s="65">
        <v>38200</v>
      </c>
      <c r="H34" s="72">
        <f>Gráficos!C33</f>
        <v>99.46236559139784</v>
      </c>
      <c r="I34" s="72">
        <f t="shared" si="5"/>
        <v>5.956471935853382</v>
      </c>
      <c r="J34" s="72">
        <f t="shared" si="8"/>
        <v>35.64071958152977</v>
      </c>
      <c r="K34" s="106">
        <f t="shared" si="6"/>
        <v>0.2316910785619175</v>
      </c>
    </row>
    <row r="35" spans="1:11" ht="12.75">
      <c r="A35" s="65">
        <v>38231</v>
      </c>
      <c r="B35" s="72">
        <f>Indices!J36</f>
        <v>85.65902852846074</v>
      </c>
      <c r="C35" s="72">
        <f t="shared" si="2"/>
        <v>1.2204586582728956</v>
      </c>
      <c r="D35" s="72">
        <f t="shared" si="7"/>
        <v>8.609922655620615</v>
      </c>
      <c r="E35" s="106">
        <f t="shared" si="4"/>
        <v>0.2694808210627033</v>
      </c>
      <c r="G35" s="65">
        <v>38231</v>
      </c>
      <c r="H35" s="72">
        <f>Gráficos!C34</f>
        <v>100.53763440860214</v>
      </c>
      <c r="I35" s="72">
        <f t="shared" si="5"/>
        <v>1.0810810810810838</v>
      </c>
      <c r="J35" s="72">
        <f t="shared" si="8"/>
        <v>36.72180066261085</v>
      </c>
      <c r="K35" s="106">
        <f t="shared" si="6"/>
        <v>0.16149068322981375</v>
      </c>
    </row>
    <row r="36" spans="1:11" ht="12.75">
      <c r="A36" s="65">
        <v>38261</v>
      </c>
      <c r="B36" s="72">
        <f>Indices!J37</f>
        <v>86.54252873532677</v>
      </c>
      <c r="C36" s="72">
        <f t="shared" si="2"/>
        <v>1.0314151608344277</v>
      </c>
      <c r="D36" s="72">
        <f t="shared" si="7"/>
        <v>9.641337816455042</v>
      </c>
      <c r="E36" s="106">
        <f t="shared" si="4"/>
        <v>0.29804566337396476</v>
      </c>
      <c r="G36" s="65">
        <v>38261</v>
      </c>
      <c r="H36" s="72">
        <f>Gráficos!C35</f>
        <v>99.89247311827957</v>
      </c>
      <c r="I36" s="72">
        <f t="shared" si="5"/>
        <v>-0.64171122994652</v>
      </c>
      <c r="J36" s="72">
        <f t="shared" si="8"/>
        <v>36.08008943266433</v>
      </c>
      <c r="K36" s="106">
        <f t="shared" si="6"/>
        <v>0.1540372670807455</v>
      </c>
    </row>
    <row r="37" spans="1:11" ht="12.75">
      <c r="A37" s="65">
        <v>38292</v>
      </c>
      <c r="B37" s="72">
        <f>Indices!J38</f>
        <v>87.59509410170797</v>
      </c>
      <c r="C37" s="72">
        <f t="shared" si="2"/>
        <v>1.2162405949568051</v>
      </c>
      <c r="D37" s="72">
        <f t="shared" si="7"/>
        <v>10.857578411411847</v>
      </c>
      <c r="E37" s="106">
        <f t="shared" si="4"/>
        <v>0.33039485153107795</v>
      </c>
      <c r="G37" s="65">
        <v>38292</v>
      </c>
      <c r="H37" s="72">
        <f>Gráficos!C36</f>
        <v>101.18279569892472</v>
      </c>
      <c r="I37" s="72">
        <f t="shared" si="5"/>
        <v>1.291711517761025</v>
      </c>
      <c r="J37" s="72">
        <f t="shared" si="8"/>
        <v>37.37180095042535</v>
      </c>
      <c r="K37" s="106">
        <f t="shared" si="6"/>
        <v>0.168944099378882</v>
      </c>
    </row>
    <row r="38" spans="1:11" ht="12.75">
      <c r="A38" s="65">
        <v>38322</v>
      </c>
      <c r="B38" s="72">
        <f>Indices!J39</f>
        <v>87.73905147583794</v>
      </c>
      <c r="C38" s="72">
        <f t="shared" si="2"/>
        <v>0.16434410580439263</v>
      </c>
      <c r="D38" s="72">
        <f t="shared" si="7"/>
        <v>11.02192251721624</v>
      </c>
      <c r="E38" s="106">
        <f t="shared" si="4"/>
        <v>0.3403285477340223</v>
      </c>
      <c r="G38" s="65">
        <v>38322</v>
      </c>
      <c r="H38" s="72">
        <f>Gráficos!C37</f>
        <v>104.83870967741935</v>
      </c>
      <c r="I38" s="72">
        <f t="shared" si="5"/>
        <v>3.613177470775771</v>
      </c>
      <c r="J38" s="72">
        <f t="shared" si="8"/>
        <v>40.98497842120113</v>
      </c>
      <c r="K38" s="106">
        <f t="shared" si="6"/>
        <v>0.21118012422360244</v>
      </c>
    </row>
    <row r="39" spans="1:11" ht="12.75">
      <c r="A39" s="65">
        <v>38353</v>
      </c>
      <c r="B39" s="72">
        <f>Indices!J40</f>
        <v>91.83394847955377</v>
      </c>
      <c r="C39" s="72">
        <f t="shared" si="2"/>
        <v>4.667131607689541</v>
      </c>
      <c r="D39" s="72">
        <f t="shared" si="7"/>
        <v>15.68905412490578</v>
      </c>
      <c r="E39" s="106">
        <f t="shared" si="4"/>
        <v>0.2609592036950241</v>
      </c>
      <c r="G39" s="65">
        <v>38353</v>
      </c>
      <c r="H39" s="72">
        <f>Gráficos!C38</f>
        <v>104.3010752688172</v>
      </c>
      <c r="I39" s="72">
        <f t="shared" si="5"/>
        <v>-0.5128205128205073</v>
      </c>
      <c r="J39" s="72">
        <f t="shared" si="8"/>
        <v>40.47215790838062</v>
      </c>
      <c r="K39" s="106">
        <f t="shared" si="6"/>
        <v>0.20123839009287914</v>
      </c>
    </row>
    <row r="40" spans="1:11" ht="12.75">
      <c r="A40" s="65">
        <v>38384</v>
      </c>
      <c r="B40" s="72">
        <f>Indices!J41</f>
        <v>91.91687302726515</v>
      </c>
      <c r="C40" s="72">
        <f t="shared" si="2"/>
        <v>0.09029835816092391</v>
      </c>
      <c r="D40" s="72">
        <f t="shared" si="7"/>
        <v>15.779352483066704</v>
      </c>
      <c r="E40" s="106">
        <f t="shared" si="4"/>
        <v>0.20285076306537664</v>
      </c>
      <c r="G40" s="65">
        <v>38384</v>
      </c>
      <c r="H40" s="72">
        <f>Gráficos!C39</f>
        <v>102.68817204301075</v>
      </c>
      <c r="I40" s="72">
        <f t="shared" si="5"/>
        <v>-1.5463917525773165</v>
      </c>
      <c r="J40" s="72">
        <f t="shared" si="8"/>
        <v>38.92576615580331</v>
      </c>
      <c r="K40" s="106">
        <f t="shared" si="6"/>
        <v>0.10917537746806061</v>
      </c>
    </row>
    <row r="41" spans="1:11" ht="12.75">
      <c r="A41" s="65">
        <v>38412</v>
      </c>
      <c r="B41" s="72">
        <f>Indices!J42</f>
        <v>91.35903692898614</v>
      </c>
      <c r="C41" s="72">
        <f t="shared" si="2"/>
        <v>-0.6068919447613732</v>
      </c>
      <c r="D41" s="72">
        <f t="shared" si="7"/>
        <v>15.17246053830533</v>
      </c>
      <c r="E41" s="106">
        <f t="shared" si="4"/>
        <v>0.1858443354219057</v>
      </c>
      <c r="G41" s="65">
        <v>38412</v>
      </c>
      <c r="H41" s="72">
        <f>Gráficos!C40</f>
        <v>105.3763440860215</v>
      </c>
      <c r="I41" s="72">
        <f t="shared" si="5"/>
        <v>2.6178010471204183</v>
      </c>
      <c r="J41" s="72">
        <f t="shared" si="8"/>
        <v>41.543567202923725</v>
      </c>
      <c r="K41" s="106">
        <f t="shared" si="6"/>
        <v>0.10734463276836159</v>
      </c>
    </row>
    <row r="42" spans="1:11" ht="12.75">
      <c r="A42" s="65">
        <v>38443</v>
      </c>
      <c r="B42" s="72">
        <f>Indices!J43</f>
        <v>91.61445920366039</v>
      </c>
      <c r="C42" s="72">
        <f t="shared" si="2"/>
        <v>0.2795807434712632</v>
      </c>
      <c r="D42" s="72">
        <f t="shared" si="7"/>
        <v>15.452041281776593</v>
      </c>
      <c r="E42" s="106">
        <f t="shared" si="4"/>
        <v>0.18576863126858045</v>
      </c>
      <c r="G42" s="65">
        <v>38443</v>
      </c>
      <c r="H42" s="72">
        <f>Gráficos!C41</f>
        <v>101.61290322580645</v>
      </c>
      <c r="I42" s="72">
        <f t="shared" si="5"/>
        <v>-3.5714285714285734</v>
      </c>
      <c r="J42" s="72">
        <f t="shared" si="8"/>
        <v>37.97213863149515</v>
      </c>
      <c r="K42" s="106">
        <f t="shared" si="6"/>
        <v>0.11176470588235299</v>
      </c>
    </row>
    <row r="43" spans="1:11" ht="12.75">
      <c r="A43" s="65">
        <v>38473</v>
      </c>
      <c r="B43" s="72">
        <f>Indices!J44</f>
        <v>93.02018221604418</v>
      </c>
      <c r="C43" s="72">
        <f t="shared" si="2"/>
        <v>1.5343899037365312</v>
      </c>
      <c r="D43" s="72">
        <f t="shared" si="7"/>
        <v>16.986431185513123</v>
      </c>
      <c r="E43" s="106">
        <f t="shared" si="4"/>
        <v>0.20358434052108532</v>
      </c>
      <c r="G43" s="65">
        <v>38473</v>
      </c>
      <c r="H43" s="72">
        <f>Gráficos!C42</f>
        <v>98.9247311827957</v>
      </c>
      <c r="I43" s="72">
        <f t="shared" si="5"/>
        <v>-2.645502645502645</v>
      </c>
      <c r="J43" s="72">
        <f t="shared" si="8"/>
        <v>35.3266359859925</v>
      </c>
      <c r="K43" s="106">
        <f t="shared" si="6"/>
        <v>0.11515151515151523</v>
      </c>
    </row>
    <row r="44" spans="1:11" ht="12.75">
      <c r="A44" s="65">
        <v>38504</v>
      </c>
      <c r="B44" s="72">
        <f>Indices!J45</f>
        <v>93.23476386836073</v>
      </c>
      <c r="C44" s="72">
        <f t="shared" si="2"/>
        <v>0.230682898274889</v>
      </c>
      <c r="D44" s="72">
        <f t="shared" si="7"/>
        <v>17.21711408378801</v>
      </c>
      <c r="E44" s="106">
        <f t="shared" si="4"/>
        <v>0.20601172479982877</v>
      </c>
      <c r="G44" s="65">
        <v>38504</v>
      </c>
      <c r="H44" s="72">
        <f>Gráficos!C43</f>
        <v>94.6236559139785</v>
      </c>
      <c r="I44" s="72">
        <f t="shared" si="5"/>
        <v>-4.347826086956518</v>
      </c>
      <c r="J44" s="72">
        <f t="shared" si="8"/>
        <v>30.978809899035987</v>
      </c>
      <c r="K44" s="106">
        <f t="shared" si="6"/>
        <v>0.07975460122699407</v>
      </c>
    </row>
    <row r="45" spans="1:11" ht="12.75">
      <c r="A45" s="120">
        <v>38534</v>
      </c>
      <c r="B45" s="121">
        <f>Indices!J46</f>
        <v>92.8177403895567</v>
      </c>
      <c r="C45" s="72">
        <f t="shared" si="2"/>
        <v>-0.4472832466147783</v>
      </c>
      <c r="D45" s="72">
        <f t="shared" si="7"/>
        <v>16.769830837173235</v>
      </c>
      <c r="E45" s="106">
        <f t="shared" si="4"/>
        <v>0.17514710660722876</v>
      </c>
      <c r="G45" s="65">
        <v>38534</v>
      </c>
      <c r="H45" s="72">
        <f>Gráficos!C44</f>
        <v>97.84946236559139</v>
      </c>
      <c r="I45" s="72">
        <f t="shared" si="5"/>
        <v>3.4090909090909025</v>
      </c>
      <c r="J45" s="72">
        <f t="shared" si="8"/>
        <v>34.387900808126886</v>
      </c>
      <c r="K45" s="106">
        <f t="shared" si="6"/>
        <v>0.04238258877434142</v>
      </c>
    </row>
    <row r="46" spans="1:11" ht="12.75">
      <c r="A46" s="109">
        <v>38565</v>
      </c>
      <c r="B46" s="108">
        <f>Indices!J47</f>
        <v>100</v>
      </c>
      <c r="C46" s="108">
        <f t="shared" si="2"/>
        <v>7.7380246279421385</v>
      </c>
      <c r="D46" s="108">
        <f t="shared" si="7"/>
        <v>24.507855465115373</v>
      </c>
      <c r="E46" s="122">
        <f t="shared" si="4"/>
        <v>0.1816671330172952</v>
      </c>
      <c r="F46" s="119"/>
      <c r="G46" s="109">
        <v>38565</v>
      </c>
      <c r="H46" s="108">
        <f>Gráficos!C45</f>
        <v>100</v>
      </c>
      <c r="I46" s="108">
        <f t="shared" si="5"/>
        <v>2.1978021978022033</v>
      </c>
      <c r="J46" s="108">
        <f t="shared" si="8"/>
        <v>36.58570300592909</v>
      </c>
      <c r="K46" s="122">
        <f t="shared" si="6"/>
        <v>0.005405405405405572</v>
      </c>
    </row>
    <row r="47" spans="1:11" ht="12.75">
      <c r="A47" s="65">
        <v>38596</v>
      </c>
      <c r="B47" s="72">
        <f>Indices!J48</f>
        <v>100.8135886821635</v>
      </c>
      <c r="C47" s="72">
        <f t="shared" si="2"/>
        <v>0.8135886821634984</v>
      </c>
      <c r="D47" s="72">
        <f t="shared" si="7"/>
        <v>25.32144414727887</v>
      </c>
      <c r="E47" s="106">
        <f t="shared" si="4"/>
        <v>0.17691725453864526</v>
      </c>
      <c r="G47" s="65">
        <v>38596</v>
      </c>
      <c r="H47" s="72">
        <f>Gráficos!C46</f>
        <v>104.83870967741935</v>
      </c>
      <c r="I47" s="72">
        <f t="shared" si="5"/>
        <v>4.838709677419345</v>
      </c>
      <c r="J47" s="72">
        <f t="shared" si="8"/>
        <v>41.424412683348436</v>
      </c>
      <c r="K47" s="106">
        <f t="shared" si="6"/>
        <v>0.04278074866310155</v>
      </c>
    </row>
    <row r="48" spans="1:11" ht="12.75">
      <c r="A48" s="65">
        <v>38626</v>
      </c>
      <c r="B48" s="72">
        <f>Indices!J49</f>
        <v>102.09312148238756</v>
      </c>
      <c r="C48" s="72">
        <f t="shared" si="2"/>
        <v>1.269206678335857</v>
      </c>
      <c r="D48" s="72">
        <f t="shared" si="7"/>
        <v>26.590650825614727</v>
      </c>
      <c r="E48" s="106">
        <f t="shared" si="4"/>
        <v>0.1796872933378133</v>
      </c>
      <c r="G48" s="65">
        <v>38626</v>
      </c>
      <c r="H48" s="72">
        <f>Gráficos!C47</f>
        <v>104.83870967741935</v>
      </c>
      <c r="I48" s="72">
        <f t="shared" si="5"/>
        <v>0</v>
      </c>
      <c r="J48" s="72">
        <f t="shared" si="8"/>
        <v>41.424412683348436</v>
      </c>
      <c r="K48" s="106">
        <f t="shared" si="6"/>
        <v>0.04951560818083944</v>
      </c>
    </row>
    <row r="49" spans="1:11" ht="12.75">
      <c r="A49" s="65">
        <v>38657</v>
      </c>
      <c r="B49" s="72">
        <f>Indices!J50</f>
        <v>102.2281926909937</v>
      </c>
      <c r="C49" s="72">
        <f t="shared" si="2"/>
        <v>0.13230196769861383</v>
      </c>
      <c r="D49" s="72">
        <f t="shared" si="7"/>
        <v>26.72295279331334</v>
      </c>
      <c r="E49" s="106">
        <f t="shared" si="4"/>
        <v>0.16705386002890776</v>
      </c>
      <c r="G49" s="65">
        <v>38657</v>
      </c>
      <c r="H49" s="72">
        <f>Gráficos!C48</f>
        <v>101.4784946236559</v>
      </c>
      <c r="I49" s="72">
        <f t="shared" si="5"/>
        <v>-3.205128205128205</v>
      </c>
      <c r="J49" s="72">
        <f t="shared" si="8"/>
        <v>38.21928447822023</v>
      </c>
      <c r="K49" s="106">
        <f t="shared" si="6"/>
        <v>0.0029224229543038938</v>
      </c>
    </row>
    <row r="50" spans="1:11" ht="12.75">
      <c r="A50" s="65">
        <v>38687</v>
      </c>
      <c r="B50" s="72">
        <f>Indices!J51</f>
        <v>102.0533578571355</v>
      </c>
      <c r="C50" s="72">
        <f t="shared" si="2"/>
        <v>-0.171024087637619</v>
      </c>
      <c r="D50" s="72">
        <f t="shared" si="7"/>
        <v>26.55192870567572</v>
      </c>
      <c r="E50" s="106">
        <f t="shared" si="4"/>
        <v>0.1631463543373215</v>
      </c>
      <c r="G50" s="65">
        <v>38687</v>
      </c>
      <c r="H50" s="72">
        <f>Gráficos!C49</f>
        <v>97.84946236559139</v>
      </c>
      <c r="I50" s="72">
        <f t="shared" si="5"/>
        <v>-3.5761589403973475</v>
      </c>
      <c r="J50" s="72">
        <f t="shared" si="8"/>
        <v>34.64312553782288</v>
      </c>
      <c r="K50" s="106">
        <f t="shared" si="6"/>
        <v>-0.06666666666666665</v>
      </c>
    </row>
    <row r="51" spans="1:11" ht="12.75">
      <c r="A51" s="65">
        <v>38718</v>
      </c>
      <c r="B51" s="72">
        <f>Indices!J52</f>
        <v>118.28991895398364</v>
      </c>
      <c r="C51" s="72">
        <f t="shared" si="2"/>
        <v>15.909874439974539</v>
      </c>
      <c r="D51" s="72">
        <f t="shared" si="7"/>
        <v>42.46180314565026</v>
      </c>
      <c r="E51" s="106">
        <f t="shared" si="4"/>
        <v>0.2880848630865538</v>
      </c>
      <c r="G51" s="65">
        <v>38718</v>
      </c>
      <c r="H51" s="72">
        <f>Gráficos!C50</f>
        <v>91.93548387096774</v>
      </c>
      <c r="I51" s="72">
        <f t="shared" si="5"/>
        <v>-6.043956043956037</v>
      </c>
      <c r="J51" s="72">
        <f t="shared" si="8"/>
        <v>28.599169493866846</v>
      </c>
      <c r="K51" s="106">
        <f t="shared" si="6"/>
        <v>-0.11855670103092775</v>
      </c>
    </row>
    <row r="52" spans="1:11" ht="12.75">
      <c r="A52" s="65">
        <v>38749</v>
      </c>
      <c r="B52" s="72">
        <f>Indices!J53</f>
        <v>120.2531359782819</v>
      </c>
      <c r="C52" s="72">
        <f t="shared" si="2"/>
        <v>1.6596655417964883</v>
      </c>
      <c r="D52" s="72">
        <f t="shared" si="7"/>
        <v>44.12146868744674</v>
      </c>
      <c r="E52" s="106">
        <f t="shared" si="4"/>
        <v>0.3082814070775821</v>
      </c>
      <c r="G52" s="65">
        <v>38749</v>
      </c>
      <c r="H52" s="72">
        <f>Gráficos!C51</f>
        <v>101.88172043010752</v>
      </c>
      <c r="I52" s="72">
        <f t="shared" si="5"/>
        <v>10.818713450292389</v>
      </c>
      <c r="J52" s="72">
        <f t="shared" si="8"/>
        <v>39.41788294415923</v>
      </c>
      <c r="K52" s="106">
        <f t="shared" si="6"/>
        <v>-0.007853403141361293</v>
      </c>
    </row>
    <row r="53" spans="1:11" ht="12.75">
      <c r="A53" s="65">
        <v>38777</v>
      </c>
      <c r="B53" s="72">
        <f>Indices!J54</f>
        <v>120.26826511288598</v>
      </c>
      <c r="C53" s="72">
        <f t="shared" si="2"/>
        <v>0.012581072818602492</v>
      </c>
      <c r="D53" s="72">
        <f t="shared" si="7"/>
        <v>44.13404976026535</v>
      </c>
      <c r="E53" s="106">
        <f t="shared" si="4"/>
        <v>0.3164353429685465</v>
      </c>
      <c r="G53" s="65">
        <v>38777</v>
      </c>
      <c r="H53" s="72">
        <f>Gráficos!C52</f>
        <v>104.03225806451613</v>
      </c>
      <c r="I53" s="72">
        <f t="shared" si="5"/>
        <v>2.110817941952512</v>
      </c>
      <c r="J53" s="72">
        <f t="shared" si="8"/>
        <v>41.52870088611174</v>
      </c>
      <c r="K53" s="106">
        <f t="shared" si="6"/>
        <v>-0.012755102040816313</v>
      </c>
    </row>
    <row r="54" spans="1:11" ht="12.75">
      <c r="A54" s="65">
        <v>38808</v>
      </c>
      <c r="B54" s="72">
        <f>Indices!J55</f>
        <v>121.85606202555448</v>
      </c>
      <c r="C54" s="72">
        <f t="shared" si="2"/>
        <v>1.320212702143961</v>
      </c>
      <c r="D54" s="72">
        <f t="shared" si="7"/>
        <v>45.45426246240931</v>
      </c>
      <c r="E54" s="106">
        <f t="shared" si="4"/>
        <v>0.3300963961885812</v>
      </c>
      <c r="G54" s="65">
        <v>38808</v>
      </c>
      <c r="H54" s="72">
        <f>Gráficos!C53</f>
        <v>104.83870967741935</v>
      </c>
      <c r="I54" s="72">
        <f t="shared" si="5"/>
        <v>0.775193798449604</v>
      </c>
      <c r="J54" s="72">
        <f t="shared" si="8"/>
        <v>42.30389468456135</v>
      </c>
      <c r="K54" s="106">
        <f t="shared" si="6"/>
        <v>0.03174603174603163</v>
      </c>
    </row>
    <row r="55" spans="1:11" ht="12.75">
      <c r="A55" s="65">
        <v>38838</v>
      </c>
      <c r="B55" s="72">
        <f>Indices!J56</f>
        <v>122.2878255583684</v>
      </c>
      <c r="C55" s="72">
        <f t="shared" si="2"/>
        <v>0.35432257175959964</v>
      </c>
      <c r="D55" s="72">
        <f t="shared" si="7"/>
        <v>45.808585034168914</v>
      </c>
      <c r="E55" s="106">
        <f t="shared" si="4"/>
        <v>0.31463756192552506</v>
      </c>
      <c r="G55" s="65">
        <v>38838</v>
      </c>
      <c r="H55" s="72">
        <f>Gráficos!C54</f>
        <v>99.46236559139784</v>
      </c>
      <c r="I55" s="72">
        <f t="shared" si="5"/>
        <v>-5.128205128205128</v>
      </c>
      <c r="J55" s="72">
        <f t="shared" si="8"/>
        <v>37.17568955635622</v>
      </c>
      <c r="K55" s="106">
        <f t="shared" si="6"/>
        <v>0.005434782608695565</v>
      </c>
    </row>
    <row r="56" spans="1:11" ht="12.75">
      <c r="A56" s="65">
        <v>38869</v>
      </c>
      <c r="B56" s="72">
        <f>Indices!J57</f>
        <v>123.94823868785203</v>
      </c>
      <c r="C56" s="72">
        <f t="shared" si="2"/>
        <v>1.357791032674065</v>
      </c>
      <c r="D56" s="72">
        <f t="shared" si="7"/>
        <v>47.16637606684298</v>
      </c>
      <c r="E56" s="106">
        <f t="shared" si="4"/>
        <v>0.3294208463149648</v>
      </c>
      <c r="G56" s="65">
        <v>38869</v>
      </c>
      <c r="H56" s="72">
        <f>Gráficos!C55</f>
        <v>99.46236559139784</v>
      </c>
      <c r="I56" s="72">
        <f t="shared" si="5"/>
        <v>0</v>
      </c>
      <c r="J56" s="72">
        <f t="shared" si="8"/>
        <v>37.17568955635622</v>
      </c>
      <c r="K56" s="106">
        <f t="shared" si="6"/>
        <v>0.051136363636363535</v>
      </c>
    </row>
    <row r="57" spans="1:11" ht="12.75">
      <c r="A57" s="65">
        <v>38899</v>
      </c>
      <c r="B57" s="72">
        <f>Indices!J58</f>
        <v>123.28162396324446</v>
      </c>
      <c r="C57" s="72">
        <f t="shared" si="2"/>
        <v>-0.537817020769738</v>
      </c>
      <c r="D57" s="72">
        <f t="shared" si="7"/>
        <v>46.62855904607324</v>
      </c>
      <c r="E57" s="106">
        <f t="shared" si="4"/>
        <v>0.32821186387247336</v>
      </c>
      <c r="G57" s="65">
        <v>38899</v>
      </c>
      <c r="H57" s="72">
        <f>Gráficos!C56</f>
        <v>109.40860215053763</v>
      </c>
      <c r="I57" s="72">
        <f t="shared" si="5"/>
        <v>10.000000000000007</v>
      </c>
      <c r="J57" s="72">
        <f t="shared" si="8"/>
        <v>47.175689556356225</v>
      </c>
      <c r="K57" s="106">
        <f t="shared" si="6"/>
        <v>0.11813186813186816</v>
      </c>
    </row>
    <row r="58" spans="1:11" ht="12.75">
      <c r="A58" s="65">
        <v>38930</v>
      </c>
      <c r="B58" s="72">
        <f>Indices!J59</f>
        <v>123.75055759825106</v>
      </c>
      <c r="C58" s="72">
        <f t="shared" si="2"/>
        <v>0.3803759391962717</v>
      </c>
      <c r="D58" s="72">
        <f t="shared" si="7"/>
        <v>47.00893498526951</v>
      </c>
      <c r="E58" s="106">
        <f t="shared" si="4"/>
        <v>0.23750557598251065</v>
      </c>
      <c r="G58" s="65">
        <v>38930</v>
      </c>
      <c r="H58" s="72">
        <f>Gráficos!C57</f>
        <v>115.05376344086021</v>
      </c>
      <c r="I58" s="72">
        <f t="shared" si="5"/>
        <v>5.1597051597051555</v>
      </c>
      <c r="J58" s="72">
        <f t="shared" si="8"/>
        <v>52.33539471606138</v>
      </c>
      <c r="K58" s="106">
        <f t="shared" si="6"/>
        <v>0.15053763440860202</v>
      </c>
    </row>
    <row r="59" spans="1:11" ht="12.75">
      <c r="A59" s="65">
        <v>38961</v>
      </c>
      <c r="B59" s="72">
        <f>Indices!J60</f>
        <v>124.9225125033507</v>
      </c>
      <c r="C59" s="72">
        <f t="shared" si="2"/>
        <v>0.9470299995773127</v>
      </c>
      <c r="D59" s="72">
        <f t="shared" si="7"/>
        <v>47.95596498484682</v>
      </c>
      <c r="E59" s="106">
        <f t="shared" si="4"/>
        <v>0.2391435930050636</v>
      </c>
      <c r="G59" s="65">
        <v>38961</v>
      </c>
      <c r="H59" s="72">
        <f>Gráficos!C58</f>
        <v>114.24731182795698</v>
      </c>
      <c r="I59" s="72">
        <f t="shared" si="5"/>
        <v>-0.7009345794392572</v>
      </c>
      <c r="J59" s="72">
        <f t="shared" si="8"/>
        <v>51.634460136622124</v>
      </c>
      <c r="K59" s="106">
        <f t="shared" si="6"/>
        <v>0.08974358974358965</v>
      </c>
    </row>
    <row r="60" spans="1:11" ht="12.75">
      <c r="A60" s="65">
        <v>38991</v>
      </c>
      <c r="B60" s="72">
        <f>Indices!J61</f>
        <v>124.63202604040309</v>
      </c>
      <c r="C60" s="72">
        <f t="shared" si="2"/>
        <v>-0.23253331775553326</v>
      </c>
      <c r="D60" s="72">
        <f t="shared" si="7"/>
        <v>47.72343166709129</v>
      </c>
      <c r="E60" s="106">
        <f t="shared" si="4"/>
        <v>0.22076810103121192</v>
      </c>
      <c r="G60" s="65">
        <v>38991</v>
      </c>
      <c r="H60" s="72">
        <f>Gráficos!C59</f>
        <v>110.21505376344084</v>
      </c>
      <c r="I60" s="72">
        <f t="shared" si="5"/>
        <v>-3.5294117647058942</v>
      </c>
      <c r="J60" s="72">
        <f t="shared" si="8"/>
        <v>48.10504837191623</v>
      </c>
      <c r="K60" s="106">
        <f t="shared" si="6"/>
        <v>0.0512820512820511</v>
      </c>
    </row>
    <row r="61" spans="1:11" ht="12.75">
      <c r="A61" s="65">
        <v>39022</v>
      </c>
      <c r="B61" s="72">
        <f>Indices!J62</f>
        <v>124.0133835042561</v>
      </c>
      <c r="C61" s="72">
        <f t="shared" si="2"/>
        <v>-0.4963752542596411</v>
      </c>
      <c r="D61" s="72">
        <f t="shared" si="7"/>
        <v>47.22705641283165</v>
      </c>
      <c r="E61" s="106">
        <f t="shared" si="4"/>
        <v>0.2131035503983989</v>
      </c>
      <c r="G61" s="65">
        <v>39022</v>
      </c>
      <c r="H61" s="72">
        <f>Gráficos!C60</f>
        <v>113.9784946236559</v>
      </c>
      <c r="I61" s="72">
        <f t="shared" si="5"/>
        <v>3.414634146341479</v>
      </c>
      <c r="J61" s="72">
        <f t="shared" si="8"/>
        <v>51.51968251825771</v>
      </c>
      <c r="K61" s="106">
        <f t="shared" si="6"/>
        <v>0.12317880794701996</v>
      </c>
    </row>
    <row r="62" spans="1:11" ht="12.75">
      <c r="A62" s="65">
        <v>39052</v>
      </c>
      <c r="B62" s="72">
        <f>Indices!J63</f>
        <v>123.21676317033634</v>
      </c>
      <c r="C62" s="72">
        <f t="shared" si="2"/>
        <v>-0.6423664215986996</v>
      </c>
      <c r="D62" s="72">
        <f t="shared" si="7"/>
        <v>46.58468999123295</v>
      </c>
      <c r="E62" s="106">
        <f t="shared" si="4"/>
        <v>0.20737588412159336</v>
      </c>
      <c r="G62" s="65">
        <v>39052</v>
      </c>
      <c r="H62" s="72">
        <f>Gráficos!C61</f>
        <v>116.66666666666666</v>
      </c>
      <c r="I62" s="72">
        <f t="shared" si="5"/>
        <v>2.3584905660377355</v>
      </c>
      <c r="J62" s="72">
        <f t="shared" si="8"/>
        <v>53.87817308429545</v>
      </c>
      <c r="K62" s="106">
        <f t="shared" si="6"/>
        <v>0.1923076923076923</v>
      </c>
    </row>
    <row r="63" spans="1:11" ht="12.75">
      <c r="A63" s="65">
        <v>39083</v>
      </c>
      <c r="B63" s="72">
        <f>Indices!J64</f>
        <v>123.87411497614193</v>
      </c>
      <c r="C63" s="72">
        <f t="shared" si="2"/>
        <v>0.533492187988138</v>
      </c>
      <c r="D63" s="72">
        <f t="shared" si="7"/>
        <v>47.11818217922109</v>
      </c>
      <c r="E63" s="106">
        <f t="shared" si="4"/>
        <v>0.04720770858191736</v>
      </c>
      <c r="G63" s="65">
        <v>39083</v>
      </c>
      <c r="H63" s="72">
        <f>Gráficos!C62</f>
        <v>118.81720430107526</v>
      </c>
      <c r="I63" s="72">
        <f t="shared" si="5"/>
        <v>1.8433179723502349</v>
      </c>
      <c r="J63" s="72">
        <f t="shared" si="8"/>
        <v>55.72149105664568</v>
      </c>
      <c r="K63" s="106">
        <f t="shared" si="6"/>
        <v>0.2923976608187133</v>
      </c>
    </row>
    <row r="64" spans="1:11" ht="12.75">
      <c r="A64" s="65">
        <v>39114</v>
      </c>
      <c r="B64" s="72">
        <f>Indices!J65</f>
        <v>124.08574891789013</v>
      </c>
      <c r="C64" s="72">
        <f t="shared" si="2"/>
        <v>0.1708459768119953</v>
      </c>
      <c r="D64" s="72">
        <f t="shared" si="7"/>
        <v>47.28902815603308</v>
      </c>
      <c r="E64" s="106">
        <f t="shared" si="4"/>
        <v>0.03187120991422976</v>
      </c>
      <c r="G64" s="65">
        <v>39114</v>
      </c>
      <c r="H64" s="72">
        <f>Gráficos!C63</f>
        <v>127.28494623655915</v>
      </c>
      <c r="I64" s="72">
        <f t="shared" si="5"/>
        <v>7.126696832579199</v>
      </c>
      <c r="J64" s="72">
        <f t="shared" si="8"/>
        <v>62.84818788922488</v>
      </c>
      <c r="K64" s="106">
        <f t="shared" si="6"/>
        <v>0.24934036939313997</v>
      </c>
    </row>
    <row r="65" spans="1:11" ht="12.75">
      <c r="A65" s="65">
        <v>39142</v>
      </c>
      <c r="B65" s="72">
        <f>Indices!J66</f>
        <v>126.146601676449</v>
      </c>
      <c r="C65" s="72">
        <f t="shared" si="2"/>
        <v>1.660829528395377</v>
      </c>
      <c r="D65" s="72">
        <f t="shared" si="7"/>
        <v>48.94985768442846</v>
      </c>
      <c r="E65" s="106">
        <f t="shared" si="4"/>
        <v>0.04887687170048971</v>
      </c>
      <c r="G65" s="65">
        <v>39142</v>
      </c>
      <c r="H65" s="72">
        <f>Gráficos!C64</f>
        <v>129.21146953405017</v>
      </c>
      <c r="I65" s="72">
        <f t="shared" si="5"/>
        <v>1.5135515663498584</v>
      </c>
      <c r="J65" s="72">
        <f t="shared" si="8"/>
        <v>64.36173945557474</v>
      </c>
      <c r="K65" s="106">
        <f t="shared" si="6"/>
        <v>0.24203273040482332</v>
      </c>
    </row>
    <row r="66" spans="1:11" ht="12.75">
      <c r="A66" s="65">
        <v>39173</v>
      </c>
      <c r="B66" s="72">
        <f>Indices!J67</f>
        <v>128.20701837649634</v>
      </c>
      <c r="C66" s="72">
        <f t="shared" si="2"/>
        <v>1.6333509366602394</v>
      </c>
      <c r="D66" s="72">
        <f t="shared" si="7"/>
        <v>50.5832086210887</v>
      </c>
      <c r="E66" s="106">
        <f t="shared" si="4"/>
        <v>0.05211850970212706</v>
      </c>
      <c r="G66" s="65">
        <v>39173</v>
      </c>
      <c r="H66" s="72">
        <f>Gráficos!C65</f>
        <v>137.09677419354836</v>
      </c>
      <c r="I66" s="72">
        <f t="shared" si="5"/>
        <v>6.102635228848808</v>
      </c>
      <c r="J66" s="72">
        <f t="shared" si="8"/>
        <v>70.46437468442355</v>
      </c>
      <c r="K66" s="106">
        <f t="shared" si="6"/>
        <v>0.3076923076923075</v>
      </c>
    </row>
    <row r="67" spans="1:11" ht="12.75">
      <c r="A67" s="65">
        <v>39203</v>
      </c>
      <c r="B67" s="72">
        <f>Indices!J68</f>
        <v>128.57240038603675</v>
      </c>
      <c r="C67" s="72">
        <f t="shared" si="2"/>
        <v>0.28499376568248425</v>
      </c>
      <c r="D67" s="72">
        <f t="shared" si="7"/>
        <v>50.86820238677119</v>
      </c>
      <c r="E67" s="106">
        <f t="shared" si="4"/>
        <v>0.05139166387964522</v>
      </c>
      <c r="G67" s="65">
        <v>39203</v>
      </c>
      <c r="H67" s="72">
        <f>Gráficos!C66</f>
        <v>138.44086021505376</v>
      </c>
      <c r="I67" s="72">
        <f t="shared" si="5"/>
        <v>0.9803921568627659</v>
      </c>
      <c r="J67" s="72">
        <f t="shared" si="8"/>
        <v>71.44476684128631</v>
      </c>
      <c r="K67" s="106">
        <f t="shared" si="6"/>
        <v>0.3918918918918919</v>
      </c>
    </row>
    <row r="68" spans="1:11" ht="12.75">
      <c r="A68" s="65">
        <v>39234</v>
      </c>
      <c r="B68" s="72">
        <f>Indices!J69</f>
        <v>133.7386543377001</v>
      </c>
      <c r="C68" s="72">
        <f t="shared" si="2"/>
        <v>4.018167146410698</v>
      </c>
      <c r="D68" s="72">
        <f t="shared" si="7"/>
        <v>54.886369533181885</v>
      </c>
      <c r="E68" s="106">
        <f t="shared" si="4"/>
        <v>0.07898793684760608</v>
      </c>
      <c r="G68" s="65">
        <v>39234</v>
      </c>
      <c r="H68" s="72">
        <f>Gráficos!C67</f>
        <v>130.10752688172042</v>
      </c>
      <c r="I68" s="72">
        <f t="shared" si="5"/>
        <v>-6.019417475728162</v>
      </c>
      <c r="J68" s="72">
        <f t="shared" si="8"/>
        <v>65.42534936555815</v>
      </c>
      <c r="K68" s="106">
        <f t="shared" si="6"/>
        <v>0.30810810810810807</v>
      </c>
    </row>
    <row r="69" spans="1:11" ht="12.75">
      <c r="A69" s="65">
        <v>39264</v>
      </c>
      <c r="B69" s="72">
        <f>Indices!J70</f>
        <v>133.95251978032255</v>
      </c>
      <c r="C69" s="72">
        <f>((B69-B68)/B68)*100</f>
        <v>0.15991296135104133</v>
      </c>
      <c r="D69" s="72">
        <f>C69+D68</f>
        <v>55.046282494532925</v>
      </c>
      <c r="E69" s="106">
        <f t="shared" si="4"/>
        <v>0.0865570672581304</v>
      </c>
      <c r="G69" s="65">
        <v>39264</v>
      </c>
      <c r="H69" s="72">
        <f>Gráficos!C68</f>
        <v>127.95698924731182</v>
      </c>
      <c r="I69" s="72">
        <f>((H69-H68)/H68)*100</f>
        <v>-1.6528925619834642</v>
      </c>
      <c r="J69" s="72">
        <f>I69+J68</f>
        <v>63.772456803574684</v>
      </c>
      <c r="K69" s="106">
        <f t="shared" si="6"/>
        <v>0.16953316953316944</v>
      </c>
    </row>
    <row r="70" spans="1:11" ht="12.75">
      <c r="A70" s="65">
        <v>39295</v>
      </c>
      <c r="B70" s="72">
        <f>Indices!J71</f>
        <v>135.80453808623818</v>
      </c>
      <c r="C70" s="72">
        <f>((B70-B69)/B69)*100</f>
        <v>1.3825931075823588</v>
      </c>
      <c r="D70" s="72">
        <f>C70+D69</f>
        <v>56.42887560211528</v>
      </c>
      <c r="E70" s="106">
        <f t="shared" si="4"/>
        <v>0.09740546403935935</v>
      </c>
      <c r="G70" s="65">
        <v>39295</v>
      </c>
      <c r="H70" s="72">
        <f>Gráficos!C69</f>
        <v>135.16129032258067</v>
      </c>
      <c r="I70" s="72">
        <f>((H70-H69)/H69)*100</f>
        <v>5.630252100840358</v>
      </c>
      <c r="J70" s="72">
        <f>I70+J69</f>
        <v>69.40270890441504</v>
      </c>
      <c r="K70" s="106">
        <f t="shared" si="6"/>
        <v>0.17476635514018724</v>
      </c>
    </row>
    <row r="71" spans="1:11" ht="12.75">
      <c r="A71" s="65">
        <v>39326</v>
      </c>
      <c r="B71" s="72">
        <f>Indices!J72</f>
        <v>136.73666239581604</v>
      </c>
      <c r="C71" s="72">
        <f>((B71-B70)/B70)*100</f>
        <v>0.686371989267357</v>
      </c>
      <c r="D71" s="72">
        <f>C71+D70</f>
        <v>57.11524759138264</v>
      </c>
      <c r="E71" s="106">
        <f t="shared" si="4"/>
        <v>0.09457182421101606</v>
      </c>
      <c r="G71" s="65">
        <v>39326</v>
      </c>
      <c r="H71" s="72">
        <f>Gráficos!C70</f>
        <v>146.594982078853</v>
      </c>
      <c r="I71" s="72">
        <f>((H71-H70)/H70)*100</f>
        <v>8.459294616812468</v>
      </c>
      <c r="J71" s="72">
        <f>I71+J70</f>
        <v>77.8620035212275</v>
      </c>
      <c r="K71" s="106">
        <f t="shared" si="6"/>
        <v>0.2831372549019606</v>
      </c>
    </row>
    <row r="72" spans="1:11" ht="12.75">
      <c r="A72" s="65">
        <v>39356</v>
      </c>
      <c r="B72" s="72">
        <f>Indices!J73</f>
        <v>140.99946070488525</v>
      </c>
      <c r="C72" s="72">
        <f aca="true" t="shared" si="9" ref="C72:C77">((B72-B71)/B71)*100</f>
        <v>3.117524030774973</v>
      </c>
      <c r="D72" s="72">
        <f aca="true" t="shared" si="10" ref="D72:D77">C72+D71</f>
        <v>60.232771622157614</v>
      </c>
      <c r="E72" s="106">
        <f t="shared" si="4"/>
        <v>0.13132607391920414</v>
      </c>
      <c r="G72" s="65">
        <v>39356</v>
      </c>
      <c r="H72" s="72">
        <f>Gráficos!C71</f>
        <v>148.92473118279568</v>
      </c>
      <c r="I72" s="72">
        <f aca="true" t="shared" si="11" ref="I72:I90">((H72-H71)/H71)*100</f>
        <v>1.5892420537897467</v>
      </c>
      <c r="J72" s="72">
        <f aca="true" t="shared" si="12" ref="J72:J90">I72+J71</f>
        <v>79.45124557501725</v>
      </c>
      <c r="K72" s="106">
        <f t="shared" si="6"/>
        <v>0.35121951219512204</v>
      </c>
    </row>
    <row r="73" spans="1:11" ht="12.75">
      <c r="A73" s="65">
        <v>39387</v>
      </c>
      <c r="B73" s="72">
        <f>Indices!J74</f>
        <v>143.51989179252828</v>
      </c>
      <c r="C73" s="72">
        <f t="shared" si="9"/>
        <v>1.7875466154571658</v>
      </c>
      <c r="D73" s="72">
        <f t="shared" si="10"/>
        <v>62.02031823761478</v>
      </c>
      <c r="E73" s="106">
        <f t="shared" si="4"/>
        <v>0.1572935737827259</v>
      </c>
      <c r="G73" s="65">
        <v>39387</v>
      </c>
      <c r="H73" s="72">
        <f>Gráficos!C72</f>
        <v>144.1935483870968</v>
      </c>
      <c r="I73" s="72">
        <f t="shared" si="11"/>
        <v>-3.1768953068591794</v>
      </c>
      <c r="J73" s="72">
        <f t="shared" si="12"/>
        <v>76.27435026815807</v>
      </c>
      <c r="K73" s="106">
        <f t="shared" si="6"/>
        <v>0.26509433962264173</v>
      </c>
    </row>
    <row r="74" spans="1:11" ht="12.75">
      <c r="A74" s="65">
        <v>39417</v>
      </c>
      <c r="B74" s="72">
        <f>Indices!J75</f>
        <v>146.80246313047962</v>
      </c>
      <c r="C74" s="72">
        <f t="shared" si="9"/>
        <v>2.287189111525118</v>
      </c>
      <c r="D74" s="72">
        <f t="shared" si="10"/>
        <v>64.3075073491399</v>
      </c>
      <c r="E74" s="106">
        <f t="shared" si="4"/>
        <v>0.1914163248026417</v>
      </c>
      <c r="G74" s="65">
        <v>39417</v>
      </c>
      <c r="H74" s="72">
        <f>Gráficos!C73</f>
        <v>134.40860215053763</v>
      </c>
      <c r="I74" s="72">
        <f t="shared" si="11"/>
        <v>-6.785980611483984</v>
      </c>
      <c r="J74" s="72">
        <f t="shared" si="12"/>
        <v>69.4883696566741</v>
      </c>
      <c r="K74" s="106">
        <f t="shared" si="6"/>
        <v>0.15207373271889413</v>
      </c>
    </row>
    <row r="75" spans="1:11" ht="12.75">
      <c r="A75" s="65">
        <v>39448</v>
      </c>
      <c r="B75" s="72">
        <f>Indices!J76</f>
        <v>159.04508553557216</v>
      </c>
      <c r="C75" s="72">
        <f t="shared" si="9"/>
        <v>8.33952111158459</v>
      </c>
      <c r="D75" s="72">
        <f t="shared" si="10"/>
        <v>72.64702846072448</v>
      </c>
      <c r="E75" s="106">
        <f t="shared" si="4"/>
        <v>0.28392510062497034</v>
      </c>
      <c r="G75" s="65">
        <v>39448</v>
      </c>
      <c r="H75" s="72">
        <f>Gráficos!C74</f>
        <v>139.78494623655914</v>
      </c>
      <c r="I75" s="72">
        <f t="shared" si="11"/>
        <v>3.9999999999999996</v>
      </c>
      <c r="J75" s="72">
        <f>I75</f>
        <v>3.9999999999999996</v>
      </c>
      <c r="K75" s="106">
        <f t="shared" si="6"/>
        <v>0.17647058823529416</v>
      </c>
    </row>
    <row r="76" spans="1:11" ht="12.75">
      <c r="A76" s="65">
        <v>39479</v>
      </c>
      <c r="B76" s="72">
        <f>Indices!J77</f>
        <v>169.61160913369034</v>
      </c>
      <c r="C76" s="72">
        <f t="shared" si="9"/>
        <v>6.643728451298084</v>
      </c>
      <c r="D76" s="72">
        <f t="shared" si="10"/>
        <v>79.29075691202257</v>
      </c>
      <c r="E76" s="106">
        <f t="shared" si="4"/>
        <v>0.3668903207081864</v>
      </c>
      <c r="G76" s="65">
        <v>39479</v>
      </c>
      <c r="H76" s="72">
        <f>Gráficos!C75</f>
        <v>153.89784946236557</v>
      </c>
      <c r="I76" s="72">
        <f t="shared" si="11"/>
        <v>10.096153846153834</v>
      </c>
      <c r="J76" s="72">
        <f t="shared" si="12"/>
        <v>14.096153846153834</v>
      </c>
      <c r="K76" s="106">
        <f t="shared" si="6"/>
        <v>0.209081309398099</v>
      </c>
    </row>
    <row r="77" spans="1:11" ht="12.75">
      <c r="A77" s="65">
        <v>39508</v>
      </c>
      <c r="B77" s="72">
        <f>Indices!J78</f>
        <v>173.0620413528193</v>
      </c>
      <c r="C77" s="72">
        <f t="shared" si="9"/>
        <v>2.0343137104543887</v>
      </c>
      <c r="D77" s="72">
        <f t="shared" si="10"/>
        <v>81.32507062247696</v>
      </c>
      <c r="E77" s="106">
        <f t="shared" si="4"/>
        <v>0.37191203768376435</v>
      </c>
      <c r="G77" s="65">
        <v>39508</v>
      </c>
      <c r="H77" s="72">
        <f>Gráficos!C76</f>
        <v>157.5268817204301</v>
      </c>
      <c r="I77" s="72">
        <f t="shared" si="11"/>
        <v>2.358078602620104</v>
      </c>
      <c r="J77" s="72">
        <f t="shared" si="12"/>
        <v>16.454232448773936</v>
      </c>
      <c r="K77" s="106">
        <f t="shared" si="6"/>
        <v>0.21914008321775325</v>
      </c>
    </row>
    <row r="78" spans="1:11" ht="12.75">
      <c r="A78" s="65">
        <v>39539</v>
      </c>
      <c r="B78" s="72">
        <f>Indices!J79</f>
        <v>178.45003967069187</v>
      </c>
      <c r="C78" s="72">
        <f aca="true" t="shared" si="13" ref="C78:C83">((B78-B77)/B77)*100</f>
        <v>3.113333389433514</v>
      </c>
      <c r="D78" s="72">
        <f aca="true" t="shared" si="14" ref="D78:D83">C78+D77</f>
        <v>84.43840401191048</v>
      </c>
      <c r="E78" s="106">
        <f t="shared" si="4"/>
        <v>0.3918897883316377</v>
      </c>
      <c r="G78" s="65">
        <v>39539</v>
      </c>
      <c r="H78" s="72">
        <f>Gráficos!C77</f>
        <v>147.6344086021505</v>
      </c>
      <c r="I78" s="72">
        <f t="shared" si="11"/>
        <v>-6.279863481228695</v>
      </c>
      <c r="J78" s="72">
        <f t="shared" si="12"/>
        <v>10.174368967545242</v>
      </c>
      <c r="K78" s="106">
        <f t="shared" si="6"/>
        <v>0.07686274509803925</v>
      </c>
    </row>
    <row r="79" spans="1:11" ht="12.75">
      <c r="A79" s="65">
        <v>39569</v>
      </c>
      <c r="B79" s="72">
        <f>Indices!J80</f>
        <v>179.63017140794915</v>
      </c>
      <c r="C79" s="72">
        <f t="shared" si="13"/>
        <v>0.6613233258087672</v>
      </c>
      <c r="D79" s="72">
        <f t="shared" si="14"/>
        <v>85.09972733771924</v>
      </c>
      <c r="E79" s="106">
        <f t="shared" si="4"/>
        <v>0.3971129952354642</v>
      </c>
      <c r="G79" s="65">
        <v>39569</v>
      </c>
      <c r="H79" s="72">
        <f>Gráficos!C78</f>
        <v>133.46774193548387</v>
      </c>
      <c r="I79" s="72">
        <f t="shared" si="11"/>
        <v>-9.595775673707188</v>
      </c>
      <c r="J79" s="72">
        <f t="shared" si="12"/>
        <v>0.578593293838054</v>
      </c>
      <c r="K79" s="106">
        <f t="shared" si="6"/>
        <v>-0.03592233009708734</v>
      </c>
    </row>
    <row r="80" spans="1:11" ht="12.75">
      <c r="A80" s="65">
        <v>39600</v>
      </c>
      <c r="B80" s="72">
        <f>Indices!J81</f>
        <v>184.31655974706186</v>
      </c>
      <c r="C80" s="72">
        <f t="shared" si="13"/>
        <v>2.6089093510185917</v>
      </c>
      <c r="D80" s="72">
        <f t="shared" si="14"/>
        <v>87.70863668873784</v>
      </c>
      <c r="E80" s="106">
        <f aca="true" t="shared" si="15" ref="E80:E89">+(B80/B68-1)</f>
        <v>0.3781846442214738</v>
      </c>
      <c r="G80" s="65">
        <v>39600</v>
      </c>
      <c r="H80" s="72">
        <f>Gráficos!C79</f>
        <v>143.14516129032256</v>
      </c>
      <c r="I80" s="72">
        <f t="shared" si="11"/>
        <v>7.250755287009049</v>
      </c>
      <c r="J80" s="72">
        <f t="shared" si="12"/>
        <v>7.829348580847103</v>
      </c>
      <c r="K80" s="106">
        <f aca="true" t="shared" si="16" ref="K80:K89">+(H80/H68-1)</f>
        <v>0.1002066115702478</v>
      </c>
    </row>
    <row r="81" spans="1:11" ht="12.75">
      <c r="A81" s="65">
        <v>39630</v>
      </c>
      <c r="B81" s="72">
        <f>Indices!J82</f>
        <v>201.36038478649314</v>
      </c>
      <c r="C81" s="72">
        <f t="shared" si="13"/>
        <v>9.247039475357273</v>
      </c>
      <c r="D81" s="72">
        <f t="shared" si="14"/>
        <v>96.95567616409511</v>
      </c>
      <c r="E81" s="106">
        <f t="shared" si="15"/>
        <v>0.5032220753795236</v>
      </c>
      <c r="G81" s="65">
        <v>39630</v>
      </c>
      <c r="H81" s="72">
        <f>Gráficos!C80</f>
        <v>160.3942652329749</v>
      </c>
      <c r="I81" s="72">
        <f t="shared" si="11"/>
        <v>12.050078247261355</v>
      </c>
      <c r="J81" s="72">
        <f t="shared" si="12"/>
        <v>19.879426828108457</v>
      </c>
      <c r="K81" s="106">
        <f t="shared" si="16"/>
        <v>0.2535014005602241</v>
      </c>
    </row>
    <row r="82" spans="1:11" ht="12.75">
      <c r="A82" s="65">
        <v>39661</v>
      </c>
      <c r="B82" s="72">
        <f>Indices!J83</f>
        <v>202.87892640638492</v>
      </c>
      <c r="C82" s="72">
        <f t="shared" si="13"/>
        <v>0.7541411988767904</v>
      </c>
      <c r="D82" s="72">
        <f t="shared" si="14"/>
        <v>97.7098173629719</v>
      </c>
      <c r="E82" s="106">
        <f t="shared" si="15"/>
        <v>0.49390388027794296</v>
      </c>
      <c r="G82" s="65">
        <v>39661</v>
      </c>
      <c r="H82" s="72">
        <f>Gráficos!C81</f>
        <v>181.4516129032258</v>
      </c>
      <c r="I82" s="72">
        <f t="shared" si="11"/>
        <v>13.12849162011173</v>
      </c>
      <c r="J82" s="72">
        <f t="shared" si="12"/>
        <v>33.00791844822019</v>
      </c>
      <c r="K82" s="106">
        <f t="shared" si="16"/>
        <v>0.3424821002386631</v>
      </c>
    </row>
    <row r="83" spans="1:11" ht="12.75">
      <c r="A83" s="65">
        <v>39692</v>
      </c>
      <c r="B83" s="72">
        <f>Indices!J84</f>
        <v>196.33845172492119</v>
      </c>
      <c r="C83" s="72">
        <f t="shared" si="13"/>
        <v>-3.223831472945874</v>
      </c>
      <c r="D83" s="72">
        <f t="shared" si="14"/>
        <v>94.48598589002603</v>
      </c>
      <c r="E83" s="106">
        <f t="shared" si="15"/>
        <v>0.43588740784511715</v>
      </c>
      <c r="G83" s="65">
        <v>39692</v>
      </c>
      <c r="H83" s="72">
        <f>Gráficos!C82</f>
        <v>185.48387096774192</v>
      </c>
      <c r="I83" s="72">
        <f t="shared" si="11"/>
        <v>2.222222222222222</v>
      </c>
      <c r="J83" s="72">
        <f t="shared" si="12"/>
        <v>35.23014067044241</v>
      </c>
      <c r="K83" s="106">
        <f t="shared" si="16"/>
        <v>0.2652811735941323</v>
      </c>
    </row>
    <row r="84" spans="1:11" ht="12.75">
      <c r="A84" s="65">
        <v>39722</v>
      </c>
      <c r="B84" s="72">
        <f>Indices!J85</f>
        <v>186.09480467250472</v>
      </c>
      <c r="C84" s="72">
        <f aca="true" t="shared" si="17" ref="C84:C90">((B84-B83)/B83)*100</f>
        <v>-5.217341260675858</v>
      </c>
      <c r="D84" s="72">
        <f aca="true" t="shared" si="18" ref="D84:D90">C84+D83</f>
        <v>89.26864462935018</v>
      </c>
      <c r="E84" s="106">
        <f t="shared" si="15"/>
        <v>0.31982635779015456</v>
      </c>
      <c r="G84" s="65">
        <v>39722</v>
      </c>
      <c r="H84" s="72">
        <f>Gráficos!C83</f>
        <v>146.50537634408602</v>
      </c>
      <c r="I84" s="72">
        <f t="shared" si="11"/>
        <v>-21.014492753623184</v>
      </c>
      <c r="J84" s="72">
        <f t="shared" si="12"/>
        <v>14.215647916819226</v>
      </c>
      <c r="K84" s="106">
        <f t="shared" si="16"/>
        <v>-0.016245487364620836</v>
      </c>
    </row>
    <row r="85" spans="1:11" ht="12.75">
      <c r="A85" s="65">
        <v>39753</v>
      </c>
      <c r="B85" s="72">
        <f>Indices!J86</f>
        <v>180.51103791845887</v>
      </c>
      <c r="C85" s="72">
        <f t="shared" si="17"/>
        <v>-3.000495776264327</v>
      </c>
      <c r="D85" s="72">
        <f t="shared" si="18"/>
        <v>86.26814885308585</v>
      </c>
      <c r="E85" s="106">
        <f t="shared" si="15"/>
        <v>0.2577422938654721</v>
      </c>
      <c r="G85" s="65">
        <v>39753</v>
      </c>
      <c r="H85" s="72">
        <f>Gráficos!C84</f>
        <v>110.88709677419354</v>
      </c>
      <c r="I85" s="72">
        <f t="shared" si="11"/>
        <v>-24.311926605504592</v>
      </c>
      <c r="J85" s="72">
        <f t="shared" si="12"/>
        <v>-10.096278688685366</v>
      </c>
      <c r="K85" s="106">
        <f t="shared" si="16"/>
        <v>-0.2309843400447429</v>
      </c>
    </row>
    <row r="86" spans="1:11" ht="12.75">
      <c r="A86" s="65">
        <v>39783</v>
      </c>
      <c r="B86" s="72">
        <f>Indices!J87</f>
        <v>177.63368485616544</v>
      </c>
      <c r="C86" s="72">
        <f t="shared" si="17"/>
        <v>-1.5940039431789164</v>
      </c>
      <c r="D86" s="72">
        <f t="shared" si="18"/>
        <v>84.67414490990693</v>
      </c>
      <c r="E86" s="106">
        <f t="shared" si="15"/>
        <v>0.21001842249937375</v>
      </c>
      <c r="G86" s="65">
        <v>39783</v>
      </c>
      <c r="H86" s="72">
        <f>Gráficos!C85</f>
        <v>116.93548387096772</v>
      </c>
      <c r="I86" s="72">
        <f t="shared" si="11"/>
        <v>5.454545454545441</v>
      </c>
      <c r="J86" s="72">
        <f t="shared" si="12"/>
        <v>-4.641733234139926</v>
      </c>
      <c r="K86" s="106">
        <f t="shared" si="16"/>
        <v>-0.13000000000000023</v>
      </c>
    </row>
    <row r="87" spans="1:11" ht="12.75">
      <c r="A87" s="65">
        <v>39814</v>
      </c>
      <c r="B87" s="72">
        <f>Indices!J88</f>
        <v>184.91236257150058</v>
      </c>
      <c r="C87" s="72">
        <f t="shared" si="17"/>
        <v>4.097577394303826</v>
      </c>
      <c r="D87" s="72">
        <f>C87</f>
        <v>4.097577394303826</v>
      </c>
      <c r="E87" s="106">
        <f t="shared" si="15"/>
        <v>0.16264115894447384</v>
      </c>
      <c r="G87" s="65">
        <v>39814</v>
      </c>
      <c r="H87" s="72">
        <f>Gráficos!C86</f>
        <v>94.89247311827957</v>
      </c>
      <c r="I87" s="72">
        <f t="shared" si="11"/>
        <v>-18.85057471264366</v>
      </c>
      <c r="J87" s="72">
        <f>I87</f>
        <v>-18.85057471264366</v>
      </c>
      <c r="K87" s="106">
        <f t="shared" si="16"/>
        <v>-0.3211538461538461</v>
      </c>
    </row>
    <row r="88" spans="1:11" ht="12.75">
      <c r="A88" s="65">
        <v>39845</v>
      </c>
      <c r="B88" s="72">
        <f>Indices!J89</f>
        <v>182.08739466020748</v>
      </c>
      <c r="C88" s="72">
        <f t="shared" si="17"/>
        <v>-1.5277333932720492</v>
      </c>
      <c r="D88" s="72">
        <f t="shared" si="18"/>
        <v>2.569844001031777</v>
      </c>
      <c r="E88" s="106">
        <f t="shared" si="15"/>
        <v>0.0735550213233549</v>
      </c>
      <c r="G88" s="65">
        <v>39845</v>
      </c>
      <c r="H88" s="72">
        <f>Gráficos!C87</f>
        <v>98.79032258064515</v>
      </c>
      <c r="I88" s="72">
        <f t="shared" si="11"/>
        <v>4.107648725212458</v>
      </c>
      <c r="J88" s="72">
        <f t="shared" si="12"/>
        <v>-14.742925987431201</v>
      </c>
      <c r="K88" s="106">
        <f t="shared" si="16"/>
        <v>-0.3580786026200873</v>
      </c>
    </row>
    <row r="89" spans="1:11" ht="12.75">
      <c r="A89" s="65">
        <v>39873</v>
      </c>
      <c r="B89" s="72">
        <f>Indices!J90</f>
        <v>173.1199775653525</v>
      </c>
      <c r="C89" s="72">
        <f t="shared" si="17"/>
        <v>-4.924787414081587</v>
      </c>
      <c r="D89" s="72">
        <f t="shared" si="18"/>
        <v>-2.35494341304981</v>
      </c>
      <c r="E89" s="106">
        <f t="shared" si="15"/>
        <v>0.0003347713460464252</v>
      </c>
      <c r="G89" s="65">
        <v>39873</v>
      </c>
      <c r="H89" s="72">
        <f>Gráficos!C88</f>
        <v>117.60752688172042</v>
      </c>
      <c r="I89" s="72">
        <f t="shared" si="11"/>
        <v>19.047619047619044</v>
      </c>
      <c r="J89" s="72">
        <f t="shared" si="12"/>
        <v>4.304693060187843</v>
      </c>
      <c r="K89" s="106">
        <f t="shared" si="16"/>
        <v>-0.2534129692832765</v>
      </c>
    </row>
    <row r="90" spans="1:11" ht="12.75">
      <c r="A90" s="65">
        <v>39904</v>
      </c>
      <c r="B90" s="72">
        <f>Indices!J91</f>
        <v>171.66040515202104</v>
      </c>
      <c r="C90" s="72">
        <f t="shared" si="17"/>
        <v>-0.8430987768471062</v>
      </c>
      <c r="D90" s="72">
        <f t="shared" si="18"/>
        <v>-3.198042189896916</v>
      </c>
      <c r="E90" s="106">
        <f>+(B90/B78-1)</f>
        <v>-0.03804781736782059</v>
      </c>
      <c r="G90" s="65">
        <v>39904</v>
      </c>
      <c r="H90" s="72">
        <f>Gráficos!C89</f>
        <v>111.61290322580648</v>
      </c>
      <c r="I90" s="72">
        <f t="shared" si="11"/>
        <v>-5.097142857142826</v>
      </c>
      <c r="J90" s="72">
        <f t="shared" si="12"/>
        <v>-0.7924497969549833</v>
      </c>
      <c r="K90" s="106">
        <f>+(H90/H78-1)</f>
        <v>-0.24399126001456628</v>
      </c>
    </row>
    <row r="91" spans="1:11" ht="12.75">
      <c r="A91" s="65">
        <v>39934</v>
      </c>
      <c r="B91" s="72">
        <f>Indices!J92</f>
        <v>173.58438121189923</v>
      </c>
      <c r="C91" s="72">
        <f>((B91-B90)/B90)*100</f>
        <v>1.1208036344632464</v>
      </c>
      <c r="D91" s="72">
        <f>C91+D90</f>
        <v>-2.0772385554336696</v>
      </c>
      <c r="E91" s="106">
        <f>+(B91/B79-1)</f>
        <v>-0.03365687483713209</v>
      </c>
      <c r="G91" s="65">
        <v>39934</v>
      </c>
      <c r="H91" s="72">
        <f>Gráficos!C90</f>
        <v>106.85483870967741</v>
      </c>
      <c r="I91" s="72">
        <f>((H91-H90)/H90)*100</f>
        <v>-4.263005780346852</v>
      </c>
      <c r="J91" s="72">
        <f>I91+J90</f>
        <v>-5.055455577301835</v>
      </c>
      <c r="K91" s="106">
        <f>+(H91/H79-1)</f>
        <v>-0.19939577039274936</v>
      </c>
    </row>
    <row r="92" spans="1:11" ht="12.75">
      <c r="A92" s="65">
        <v>39965</v>
      </c>
      <c r="B92" s="72">
        <f>Indices!J93</f>
        <v>175.73119400074228</v>
      </c>
      <c r="C92" s="72">
        <f>((B92-B91)/B91)*100</f>
        <v>1.236754582327529</v>
      </c>
      <c r="D92" s="72">
        <f>C92+D91</f>
        <v>-0.8404839731061406</v>
      </c>
      <c r="E92" s="106">
        <f>+(B92/B80-1)</f>
        <v>-0.046579459588988126</v>
      </c>
      <c r="G92" s="65">
        <v>39965</v>
      </c>
      <c r="H92" s="72">
        <f>Gráficos!C91</f>
        <v>108.6021505376344</v>
      </c>
      <c r="I92" s="72">
        <f>((H92-H91)/H91)*100</f>
        <v>1.6352201257861658</v>
      </c>
      <c r="J92" s="72">
        <f>I92+J91</f>
        <v>-3.420235451515669</v>
      </c>
      <c r="K92" s="106">
        <f>+(H92/H80-1)</f>
        <v>-0.2413145539906103</v>
      </c>
    </row>
    <row r="93" spans="1:11" ht="12.75">
      <c r="A93" s="65">
        <v>39995</v>
      </c>
      <c r="B93" s="72">
        <f>Indices!J94</f>
        <v>175.84147620655327</v>
      </c>
      <c r="C93" s="72">
        <f>((B93-B92)/B92)*100</f>
        <v>0.06275619217071018</v>
      </c>
      <c r="D93" s="72">
        <f>C93+D92</f>
        <v>-0.7777277809354305</v>
      </c>
      <c r="E93" s="106">
        <f>+(B93/B81-1)</f>
        <v>-0.12673251795281448</v>
      </c>
      <c r="G93" s="65">
        <v>39995</v>
      </c>
      <c r="H93" s="72">
        <f>Gráficos!C92</f>
        <v>117.92473118279567</v>
      </c>
      <c r="I93" s="72">
        <f>((H93-H92)/H92)*100</f>
        <v>8.584158415841562</v>
      </c>
      <c r="J93" s="72">
        <f>I93+J92</f>
        <v>5.163922964325893</v>
      </c>
      <c r="K93" s="106">
        <f>+(H93/H81-1)</f>
        <v>-0.2647821229050281</v>
      </c>
    </row>
    <row r="94" spans="1:11" ht="12.75">
      <c r="A94" s="65">
        <v>40026</v>
      </c>
      <c r="B94" s="72">
        <f>Indices!J95</f>
        <v>174.83856571644634</v>
      </c>
      <c r="C94" s="72">
        <f aca="true" t="shared" si="19" ref="C94:C111">((B94-B93)/B93)*100</f>
        <v>-0.5703492212092512</v>
      </c>
      <c r="D94" s="72">
        <f aca="true" t="shared" si="20" ref="D94:D111">C94+D93</f>
        <v>-1.3480770021446817</v>
      </c>
      <c r="E94" s="106">
        <f aca="true" t="shared" si="21" ref="E94:E111">+(B94/B82-1)</f>
        <v>-0.13821228841565925</v>
      </c>
      <c r="G94" s="65">
        <v>40026</v>
      </c>
      <c r="H94" s="72">
        <f>Gráficos!C93</f>
        <v>130.37634408602148</v>
      </c>
      <c r="I94" s="72">
        <f aca="true" t="shared" si="22" ref="I94:I111">((H94-H93)/H93)*100</f>
        <v>10.558949576000733</v>
      </c>
      <c r="J94" s="72">
        <f aca="true" t="shared" si="23" ref="J94:J111">I94+J93</f>
        <v>15.722872540326627</v>
      </c>
      <c r="K94" s="106">
        <f aca="true" t="shared" si="24" ref="K94:K111">+(H94/H82-1)</f>
        <v>-0.28148148148148155</v>
      </c>
    </row>
    <row r="95" spans="1:11" ht="12.75">
      <c r="A95" s="65">
        <v>40057</v>
      </c>
      <c r="B95" s="72">
        <f>Indices!J96</f>
        <v>183.81838059125096</v>
      </c>
      <c r="C95" s="72">
        <f t="shared" si="19"/>
        <v>5.136060707205814</v>
      </c>
      <c r="D95" s="72">
        <f t="shared" si="20"/>
        <v>3.7879837050611327</v>
      </c>
      <c r="E95" s="106">
        <f t="shared" si="21"/>
        <v>-0.0637678000599261</v>
      </c>
      <c r="G95" s="65">
        <v>40057</v>
      </c>
      <c r="H95" s="72">
        <f>Gráficos!C94</f>
        <v>136.02150537634407</v>
      </c>
      <c r="I95" s="72">
        <f t="shared" si="22"/>
        <v>4.329896907216503</v>
      </c>
      <c r="J95" s="72">
        <f t="shared" si="23"/>
        <v>20.05276944754313</v>
      </c>
      <c r="K95" s="106">
        <f t="shared" si="24"/>
        <v>-0.2666666666666667</v>
      </c>
    </row>
    <row r="96" spans="1:11" ht="12.75">
      <c r="A96" s="65">
        <v>40087</v>
      </c>
      <c r="B96" s="72">
        <f>Indices!J97</f>
        <v>188.81572113648792</v>
      </c>
      <c r="C96" s="72">
        <f t="shared" si="19"/>
        <v>2.7186294042864723</v>
      </c>
      <c r="D96" s="72">
        <f t="shared" si="20"/>
        <v>6.5066131093476045</v>
      </c>
      <c r="E96" s="106">
        <f t="shared" si="21"/>
        <v>0.014621130712227925</v>
      </c>
      <c r="G96" s="65">
        <v>40087</v>
      </c>
      <c r="H96" s="72">
        <f>Gráficos!C95</f>
        <v>139.11290322580643</v>
      </c>
      <c r="I96" s="72">
        <f t="shared" si="22"/>
        <v>2.2727272727272747</v>
      </c>
      <c r="J96" s="72">
        <f t="shared" si="23"/>
        <v>22.325496720270404</v>
      </c>
      <c r="K96" s="106">
        <f t="shared" si="24"/>
        <v>-0.05045871559633042</v>
      </c>
    </row>
    <row r="97" spans="1:11" ht="12.75">
      <c r="A97" s="65">
        <v>40118</v>
      </c>
      <c r="B97" s="72">
        <f>Indices!J98</f>
        <v>190.62778614233946</v>
      </c>
      <c r="C97" s="72">
        <f t="shared" si="19"/>
        <v>0.9597002807523964</v>
      </c>
      <c r="D97" s="72">
        <f t="shared" si="20"/>
        <v>7.466313390100001</v>
      </c>
      <c r="E97" s="106">
        <f t="shared" si="21"/>
        <v>0.056045039353496806</v>
      </c>
      <c r="G97" s="65">
        <v>40118</v>
      </c>
      <c r="H97" s="72">
        <f>Gráficos!C96</f>
        <v>137.09677419354836</v>
      </c>
      <c r="I97" s="72">
        <f t="shared" si="22"/>
        <v>-1.4492753623188506</v>
      </c>
      <c r="J97" s="72">
        <f t="shared" si="23"/>
        <v>20.876221357951554</v>
      </c>
      <c r="K97" s="106">
        <f t="shared" si="24"/>
        <v>0.2363636363636361</v>
      </c>
    </row>
    <row r="98" spans="1:11" ht="12.75">
      <c r="A98" s="65">
        <v>40148</v>
      </c>
      <c r="B98" s="72">
        <f>Indices!J99</f>
        <v>194.90046422736333</v>
      </c>
      <c r="C98" s="72">
        <f t="shared" si="19"/>
        <v>2.2413721375505626</v>
      </c>
      <c r="D98" s="72">
        <f t="shared" si="20"/>
        <v>9.707685527650563</v>
      </c>
      <c r="E98" s="106">
        <f t="shared" si="21"/>
        <v>0.09720442035067411</v>
      </c>
      <c r="G98" s="65">
        <v>40148</v>
      </c>
      <c r="H98" s="72">
        <f>Gráficos!C97</f>
        <v>140.10752688172045</v>
      </c>
      <c r="I98" s="72">
        <f t="shared" si="22"/>
        <v>2.196078431372584</v>
      </c>
      <c r="J98" s="72">
        <f t="shared" si="23"/>
        <v>23.072299789324138</v>
      </c>
      <c r="K98" s="106">
        <f t="shared" si="24"/>
        <v>0.1981609195402303</v>
      </c>
    </row>
    <row r="99" spans="1:11" ht="12.75">
      <c r="A99" s="65">
        <v>40179</v>
      </c>
      <c r="B99" s="72">
        <f>Indices!J100</f>
        <v>198.1246994164246</v>
      </c>
      <c r="C99" s="72">
        <f t="shared" si="19"/>
        <v>1.6542983629325752</v>
      </c>
      <c r="D99" s="72">
        <f t="shared" si="20"/>
        <v>11.361983890583138</v>
      </c>
      <c r="E99" s="106">
        <f t="shared" si="21"/>
        <v>0.07145188488852483</v>
      </c>
      <c r="G99" s="65">
        <v>40179</v>
      </c>
      <c r="H99" s="72">
        <f>Gráficos!C98</f>
        <v>148.92473118279568</v>
      </c>
      <c r="I99" s="72">
        <f t="shared" si="22"/>
        <v>6.293169608595525</v>
      </c>
      <c r="J99" s="72">
        <f t="shared" si="23"/>
        <v>29.36546939791966</v>
      </c>
      <c r="K99" s="106">
        <f t="shared" si="24"/>
        <v>0.5694050991501416</v>
      </c>
    </row>
    <row r="100" spans="1:11" ht="12.75">
      <c r="A100" s="65">
        <v>40210</v>
      </c>
      <c r="B100" s="72">
        <f>Indices!J101</f>
        <v>197.57897794052028</v>
      </c>
      <c r="C100" s="72">
        <f t="shared" si="19"/>
        <v>-0.2754434341158551</v>
      </c>
      <c r="D100" s="72">
        <f t="shared" si="20"/>
        <v>11.086540456467283</v>
      </c>
      <c r="E100" s="106">
        <f t="shared" si="21"/>
        <v>0.08507773593675494</v>
      </c>
      <c r="G100" s="65">
        <v>40210</v>
      </c>
      <c r="H100" s="72">
        <f>Gráficos!C99</f>
        <v>163.9784946236559</v>
      </c>
      <c r="I100" s="72">
        <f t="shared" si="22"/>
        <v>10.10830324909748</v>
      </c>
      <c r="J100" s="72">
        <f t="shared" si="23"/>
        <v>39.47377264701714</v>
      </c>
      <c r="K100" s="106">
        <f t="shared" si="24"/>
        <v>0.6598639455782314</v>
      </c>
    </row>
    <row r="101" spans="1:11" ht="12.75">
      <c r="A101" s="65">
        <v>40238</v>
      </c>
      <c r="B101" s="72">
        <f>Indices!J102</f>
        <v>198.61699193187272</v>
      </c>
      <c r="C101" s="72">
        <f t="shared" si="19"/>
        <v>0.5253666165157154</v>
      </c>
      <c r="D101" s="72">
        <f t="shared" si="20"/>
        <v>11.611907072982998</v>
      </c>
      <c r="E101" s="106">
        <f t="shared" si="21"/>
        <v>0.14727944587963648</v>
      </c>
      <c r="G101" s="65">
        <v>40238</v>
      </c>
      <c r="H101" s="72">
        <f>Gráficos!C100</f>
        <v>170.4301075268817</v>
      </c>
      <c r="I101" s="72">
        <f t="shared" si="22"/>
        <v>3.9344262295081895</v>
      </c>
      <c r="J101" s="72">
        <f t="shared" si="23"/>
        <v>43.40819887652533</v>
      </c>
      <c r="K101" s="106">
        <f t="shared" si="24"/>
        <v>0.44914285714285707</v>
      </c>
    </row>
    <row r="102" spans="1:11" ht="12.75">
      <c r="A102" s="65">
        <v>40269</v>
      </c>
      <c r="B102" s="72">
        <f>Indices!J103</f>
        <v>200.21798110970408</v>
      </c>
      <c r="C102" s="72">
        <f t="shared" si="19"/>
        <v>0.8060685857031399</v>
      </c>
      <c r="D102" s="72">
        <f t="shared" si="20"/>
        <v>12.417975658686137</v>
      </c>
      <c r="E102" s="106">
        <f t="shared" si="21"/>
        <v>0.16636087939086885</v>
      </c>
      <c r="G102" s="65">
        <v>40269</v>
      </c>
      <c r="H102" s="72">
        <f>Gráficos!C101</f>
        <v>172.04301075268816</v>
      </c>
      <c r="I102" s="72">
        <f t="shared" si="22"/>
        <v>0.9463722397476406</v>
      </c>
      <c r="J102" s="72">
        <f t="shared" si="23"/>
        <v>44.35457111627297</v>
      </c>
      <c r="K102" s="106">
        <f t="shared" si="24"/>
        <v>0.5414258188824659</v>
      </c>
    </row>
    <row r="103" spans="1:11" ht="12.75">
      <c r="A103" s="65">
        <v>40299</v>
      </c>
      <c r="B103" s="72">
        <f>Indices!J104</f>
        <v>200.77467442556483</v>
      </c>
      <c r="C103" s="72">
        <f t="shared" si="19"/>
        <v>0.2780436166498533</v>
      </c>
      <c r="D103" s="72">
        <f t="shared" si="20"/>
        <v>12.69601927533599</v>
      </c>
      <c r="E103" s="106">
        <f t="shared" si="21"/>
        <v>0.15664020589775096</v>
      </c>
      <c r="G103" s="65">
        <v>40299</v>
      </c>
      <c r="H103" s="72">
        <f>Gráficos!C102</f>
        <v>177.41935483870967</v>
      </c>
      <c r="I103" s="72">
        <f t="shared" si="22"/>
        <v>3.1249999999999996</v>
      </c>
      <c r="J103" s="72">
        <f t="shared" si="23"/>
        <v>47.47957111627297</v>
      </c>
      <c r="K103" s="106">
        <f t="shared" si="24"/>
        <v>0.6603773584905661</v>
      </c>
    </row>
    <row r="104" spans="1:11" ht="12.75">
      <c r="A104" s="65">
        <v>40330</v>
      </c>
      <c r="B104" s="72">
        <f>Indices!J105</f>
        <v>193.90705566568386</v>
      </c>
      <c r="C104" s="72">
        <f t="shared" si="19"/>
        <v>-3.420560277101617</v>
      </c>
      <c r="D104" s="72">
        <f t="shared" si="20"/>
        <v>9.275458998234374</v>
      </c>
      <c r="E104" s="106">
        <f t="shared" si="21"/>
        <v>0.10342991048512884</v>
      </c>
      <c r="G104" s="65">
        <v>40330</v>
      </c>
      <c r="H104" s="72">
        <f>Gráficos!C103</f>
        <v>183.8709677419355</v>
      </c>
      <c r="I104" s="72">
        <f t="shared" si="22"/>
        <v>3.636363636363645</v>
      </c>
      <c r="J104" s="72">
        <f t="shared" si="23"/>
        <v>51.11593475263662</v>
      </c>
      <c r="K104" s="106">
        <f t="shared" si="24"/>
        <v>0.6930693069306932</v>
      </c>
    </row>
    <row r="105" spans="1:11" ht="12.75">
      <c r="A105" s="65">
        <v>40360</v>
      </c>
      <c r="B105" s="72">
        <f>Indices!J106</f>
        <v>190.82040281463694</v>
      </c>
      <c r="C105" s="72">
        <f t="shared" si="19"/>
        <v>-1.5918208032453627</v>
      </c>
      <c r="D105" s="72">
        <f t="shared" si="20"/>
        <v>7.683638194989011</v>
      </c>
      <c r="E105" s="106">
        <f t="shared" si="21"/>
        <v>0.08518426329911266</v>
      </c>
      <c r="G105" s="65">
        <v>40360</v>
      </c>
      <c r="H105" s="72">
        <f>Gráficos!C104</f>
        <v>196.23655913978493</v>
      </c>
      <c r="I105" s="72">
        <f t="shared" si="22"/>
        <v>6.725146198830398</v>
      </c>
      <c r="J105" s="72">
        <f t="shared" si="23"/>
        <v>57.84108095146702</v>
      </c>
      <c r="K105" s="106">
        <f t="shared" si="24"/>
        <v>0.6640831585666092</v>
      </c>
    </row>
    <row r="106" spans="1:11" ht="12.75">
      <c r="A106" s="65">
        <v>40391</v>
      </c>
      <c r="B106" s="72">
        <f>Indices!J107</f>
        <v>192.48826584489416</v>
      </c>
      <c r="C106" s="72">
        <f t="shared" si="19"/>
        <v>0.8740485847718215</v>
      </c>
      <c r="D106" s="72">
        <f t="shared" si="20"/>
        <v>8.557686779760832</v>
      </c>
      <c r="E106" s="106">
        <f t="shared" si="21"/>
        <v>0.10094855248968448</v>
      </c>
      <c r="G106" s="65">
        <v>40391</v>
      </c>
      <c r="H106" s="72">
        <f>Gráficos!C105</f>
        <v>198.92473118279568</v>
      </c>
      <c r="I106" s="72">
        <f t="shared" si="22"/>
        <v>1.3698630136986298</v>
      </c>
      <c r="J106" s="72">
        <f t="shared" si="23"/>
        <v>59.21094396516565</v>
      </c>
      <c r="K106" s="106">
        <f t="shared" si="24"/>
        <v>0.5257731958762888</v>
      </c>
    </row>
    <row r="107" spans="1:11" ht="12.75">
      <c r="A107" s="65">
        <v>40422</v>
      </c>
      <c r="B107" s="72">
        <f>Indices!J108</f>
        <v>194.33280109634714</v>
      </c>
      <c r="C107" s="72">
        <f t="shared" si="19"/>
        <v>0.9582585428554365</v>
      </c>
      <c r="D107" s="72">
        <f t="shared" si="20"/>
        <v>9.515945322616268</v>
      </c>
      <c r="E107" s="106">
        <f t="shared" si="21"/>
        <v>0.05720004969729686</v>
      </c>
      <c r="G107" s="65">
        <v>40422</v>
      </c>
      <c r="H107" s="72">
        <f>Gráficos!C106</f>
        <v>205.59139784946237</v>
      </c>
      <c r="I107" s="72">
        <f t="shared" si="22"/>
        <v>3.3513513513513606</v>
      </c>
      <c r="J107" s="72">
        <f t="shared" si="23"/>
        <v>62.56229531651701</v>
      </c>
      <c r="K107" s="106">
        <f t="shared" si="24"/>
        <v>0.5114624505928855</v>
      </c>
    </row>
    <row r="108" spans="1:11" ht="12.75">
      <c r="A108" s="65">
        <v>40452</v>
      </c>
      <c r="B108" s="72">
        <f>Indices!J109</f>
        <v>196.720342538216</v>
      </c>
      <c r="C108" s="72">
        <f t="shared" si="19"/>
        <v>1.2285838666449018</v>
      </c>
      <c r="D108" s="72">
        <f t="shared" si="20"/>
        <v>10.74452918926117</v>
      </c>
      <c r="E108" s="106">
        <f t="shared" si="21"/>
        <v>0.04186421212253877</v>
      </c>
      <c r="G108" s="65">
        <v>40452</v>
      </c>
      <c r="H108" s="72">
        <f>Gráficos!C107</f>
        <v>207.52688172043008</v>
      </c>
      <c r="I108" s="72">
        <f t="shared" si="22"/>
        <v>0.9414225941422464</v>
      </c>
      <c r="J108" s="72">
        <f t="shared" si="23"/>
        <v>63.503717910659255</v>
      </c>
      <c r="K108" s="106">
        <f t="shared" si="24"/>
        <v>0.49178743961352667</v>
      </c>
    </row>
    <row r="109" spans="1:11" ht="12.75">
      <c r="A109" s="65">
        <v>40483</v>
      </c>
      <c r="B109" s="72">
        <f>Indices!J110</f>
        <v>198.68266082593183</v>
      </c>
      <c r="C109" s="72">
        <f t="shared" si="19"/>
        <v>0.9975167094550147</v>
      </c>
      <c r="D109" s="72">
        <f t="shared" si="20"/>
        <v>11.742045898716185</v>
      </c>
      <c r="E109" s="106">
        <f t="shared" si="21"/>
        <v>0.04225446272338229</v>
      </c>
      <c r="G109" s="65">
        <v>40483</v>
      </c>
      <c r="H109" s="72">
        <f>Gráficos!C108</f>
        <v>196.90860215053763</v>
      </c>
      <c r="I109" s="72">
        <f t="shared" si="22"/>
        <v>-5.116580310880819</v>
      </c>
      <c r="J109" s="72">
        <f t="shared" si="23"/>
        <v>58.387137599778434</v>
      </c>
      <c r="K109" s="106">
        <f t="shared" si="24"/>
        <v>0.4362745098039218</v>
      </c>
    </row>
    <row r="110" spans="1:11" ht="12.75">
      <c r="A110" s="65">
        <v>40513</v>
      </c>
      <c r="B110" s="72">
        <f>Indices!J111</f>
        <v>199.01957584762127</v>
      </c>
      <c r="C110" s="72">
        <f t="shared" si="19"/>
        <v>0.1695744461488819</v>
      </c>
      <c r="D110" s="72">
        <f t="shared" si="20"/>
        <v>11.911620344865067</v>
      </c>
      <c r="E110" s="106">
        <f t="shared" si="21"/>
        <v>0.021134437193811584</v>
      </c>
      <c r="G110" s="65">
        <v>40513</v>
      </c>
      <c r="H110" s="72">
        <f>Gráficos!C109</f>
        <v>189.247311827957</v>
      </c>
      <c r="I110" s="72">
        <f t="shared" si="22"/>
        <v>-3.890784982935151</v>
      </c>
      <c r="J110" s="72">
        <f t="shared" si="23"/>
        <v>54.49635261684328</v>
      </c>
      <c r="K110" s="106">
        <f t="shared" si="24"/>
        <v>0.3507290867229469</v>
      </c>
    </row>
    <row r="111" spans="1:11" ht="12.75">
      <c r="A111" s="65">
        <v>40544</v>
      </c>
      <c r="B111" s="72">
        <f>Indices!J112</f>
        <v>0.015432079103525738</v>
      </c>
      <c r="C111" s="72">
        <f t="shared" si="19"/>
        <v>-99.9922459491546</v>
      </c>
      <c r="D111" s="72">
        <f t="shared" si="20"/>
        <v>-88.08062560428952</v>
      </c>
      <c r="E111" s="106">
        <f t="shared" si="21"/>
        <v>-0.9999221092617478</v>
      </c>
      <c r="G111" s="65">
        <v>40544</v>
      </c>
      <c r="H111" s="72">
        <f>Gráficos!C110</f>
        <v>219.75806451612905</v>
      </c>
      <c r="I111" s="72">
        <f t="shared" si="22"/>
        <v>16.1221590909091</v>
      </c>
      <c r="J111" s="72">
        <f t="shared" si="23"/>
        <v>70.61851170775239</v>
      </c>
      <c r="K111" s="106">
        <f t="shared" si="24"/>
        <v>0.4756317689530689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Mirta Rodriguez</dc:creator>
  <cp:keywords/>
  <dc:description/>
  <cp:lastModifiedBy>a</cp:lastModifiedBy>
  <cp:lastPrinted>2008-11-18T20:03:48Z</cp:lastPrinted>
  <dcterms:created xsi:type="dcterms:W3CDTF">2007-07-19T16:18:37Z</dcterms:created>
  <dcterms:modified xsi:type="dcterms:W3CDTF">2011-03-16T21:04:01Z</dcterms:modified>
  <cp:category/>
  <cp:version/>
  <cp:contentType/>
  <cp:contentStatus/>
</cp:coreProperties>
</file>